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62"/>
  </bookViews>
  <sheets>
    <sheet name="capa" sheetId="389" r:id="rId1"/>
    <sheet name="introducao" sheetId="6" r:id="rId2"/>
    <sheet name="fontes" sheetId="7" r:id="rId3"/>
    <sheet name="6populacao3" sheetId="825" r:id="rId4"/>
    <sheet name="7empregoINE3" sheetId="826" r:id="rId5"/>
    <sheet name="8desemprego_INE3" sheetId="827" r:id="rId6"/>
    <sheet name="9lay_off" sheetId="487" r:id="rId7"/>
    <sheet name="10desemprego_IEFP" sheetId="800" r:id="rId8"/>
    <sheet name="11desemprego_IEFP" sheetId="801" r:id="rId9"/>
    <sheet name="12fp_anexo C" sheetId="703" r:id="rId10"/>
    <sheet name="13empresarial" sheetId="829" r:id="rId11"/>
    <sheet name="14ganhos" sheetId="458" r:id="rId12"/>
    <sheet name="15salários" sheetId="502" r:id="rId13"/>
    <sheet name="16irct" sheetId="491" r:id="rId14"/>
    <sheet name="17acidentes" sheetId="828"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'13empresarial'!$B$1:$O$84</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'17acidentes'!$A$1:$M$71</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0" i="491" l="1"/>
  <c r="M84" i="829" l="1"/>
  <c r="N80" i="829"/>
  <c r="M80" i="829"/>
  <c r="L80" i="829"/>
  <c r="K80" i="829"/>
  <c r="J80" i="829"/>
  <c r="I80" i="829"/>
  <c r="H80" i="829"/>
  <c r="G80" i="829"/>
  <c r="F80" i="829"/>
  <c r="N79" i="829"/>
  <c r="M79" i="829"/>
  <c r="L79" i="829"/>
  <c r="K79" i="829"/>
  <c r="J79" i="829"/>
  <c r="I79" i="829"/>
  <c r="H79" i="829"/>
  <c r="G79" i="829"/>
  <c r="F79" i="829"/>
  <c r="N78" i="829"/>
  <c r="M78" i="829"/>
  <c r="L78" i="829"/>
  <c r="K78" i="829"/>
  <c r="J78" i="829"/>
  <c r="I78" i="829"/>
  <c r="H78" i="829"/>
  <c r="G78" i="829"/>
  <c r="F78" i="829"/>
  <c r="N77" i="829"/>
  <c r="M77" i="829"/>
  <c r="L77" i="829"/>
  <c r="K77" i="829"/>
  <c r="J77" i="829"/>
  <c r="I77" i="829"/>
  <c r="H77" i="829"/>
  <c r="G77" i="829"/>
  <c r="F77" i="829"/>
  <c r="N76" i="829"/>
  <c r="M76" i="829"/>
  <c r="L76" i="829"/>
  <c r="K76" i="829"/>
  <c r="J76" i="829"/>
  <c r="I76" i="829"/>
  <c r="H76" i="829"/>
  <c r="G76" i="829"/>
  <c r="F76" i="829"/>
  <c r="N75" i="829"/>
  <c r="M75" i="829"/>
  <c r="L75" i="829"/>
  <c r="K75" i="829"/>
  <c r="J75" i="829"/>
  <c r="I75" i="829"/>
  <c r="H75" i="829"/>
  <c r="G75" i="829"/>
  <c r="F75" i="829"/>
  <c r="N74" i="829"/>
  <c r="M74" i="829"/>
  <c r="L74" i="829"/>
  <c r="K74" i="829"/>
  <c r="J74" i="829"/>
  <c r="I74" i="829"/>
  <c r="H74" i="829"/>
  <c r="G74" i="829"/>
  <c r="F74" i="829"/>
  <c r="N73" i="829"/>
  <c r="M73" i="829"/>
  <c r="L73" i="829"/>
  <c r="K73" i="829"/>
  <c r="J73" i="829"/>
  <c r="I73" i="829"/>
  <c r="H73" i="829"/>
  <c r="G73" i="829"/>
  <c r="F73" i="829"/>
  <c r="N72" i="829"/>
  <c r="M72" i="829"/>
  <c r="L72" i="829"/>
  <c r="K72" i="829"/>
  <c r="J72" i="829"/>
  <c r="I72" i="829"/>
  <c r="H72" i="829"/>
  <c r="G72" i="829"/>
  <c r="F72" i="829"/>
  <c r="N71" i="829"/>
  <c r="M71" i="829"/>
  <c r="L71" i="829"/>
  <c r="K71" i="829"/>
  <c r="J71" i="829"/>
  <c r="I71" i="829"/>
  <c r="H71" i="829"/>
  <c r="G71" i="829"/>
  <c r="F71" i="829"/>
  <c r="N70" i="829"/>
  <c r="M70" i="829"/>
  <c r="L70" i="829"/>
  <c r="K70" i="829"/>
  <c r="J70" i="829"/>
  <c r="I70" i="829"/>
  <c r="H70" i="829"/>
  <c r="G70" i="829"/>
  <c r="F70" i="829"/>
  <c r="N69" i="829"/>
  <c r="M69" i="829"/>
  <c r="L69" i="829"/>
  <c r="K69" i="829"/>
  <c r="J69" i="829"/>
  <c r="I69" i="829"/>
  <c r="H69" i="829"/>
  <c r="G69" i="829"/>
  <c r="F69" i="829"/>
  <c r="N68" i="829"/>
  <c r="M68" i="829"/>
  <c r="L68" i="829"/>
  <c r="K68" i="829"/>
  <c r="J68" i="829"/>
  <c r="I68" i="829"/>
  <c r="H68" i="829"/>
  <c r="G68" i="829"/>
  <c r="F68" i="829"/>
  <c r="N67" i="829"/>
  <c r="M67" i="829"/>
  <c r="L67" i="829"/>
  <c r="K67" i="829"/>
  <c r="J67" i="829"/>
  <c r="I67" i="829"/>
  <c r="H67" i="829"/>
  <c r="G67" i="829"/>
  <c r="F67" i="829"/>
  <c r="N66" i="829"/>
  <c r="M66" i="829"/>
  <c r="L66" i="829"/>
  <c r="K66" i="829"/>
  <c r="J66" i="829"/>
  <c r="I66" i="829"/>
  <c r="H66" i="829"/>
  <c r="G66" i="829"/>
  <c r="F66" i="829"/>
  <c r="N65" i="829"/>
  <c r="M65" i="829"/>
  <c r="L65" i="829"/>
  <c r="K65" i="829"/>
  <c r="J65" i="829"/>
  <c r="I65" i="829"/>
  <c r="H65" i="829"/>
  <c r="G65" i="829"/>
  <c r="F65" i="829"/>
  <c r="N64" i="829"/>
  <c r="M64" i="829"/>
  <c r="L64" i="829"/>
  <c r="K64" i="829"/>
  <c r="J64" i="829"/>
  <c r="I64" i="829"/>
  <c r="H64" i="829"/>
  <c r="G64" i="829"/>
  <c r="F64" i="829"/>
  <c r="N63" i="829"/>
  <c r="M63" i="829"/>
  <c r="L63" i="829"/>
  <c r="K63" i="829"/>
  <c r="J63" i="829"/>
  <c r="I63" i="829"/>
  <c r="H63" i="829"/>
  <c r="G63" i="829"/>
  <c r="F63" i="829"/>
  <c r="N62" i="829"/>
  <c r="M62" i="829"/>
  <c r="L62" i="829"/>
  <c r="K62" i="829"/>
  <c r="J62" i="829"/>
  <c r="I62" i="829"/>
  <c r="H62" i="829"/>
  <c r="G62" i="829"/>
  <c r="F62" i="829"/>
  <c r="N61" i="829"/>
  <c r="M61" i="829"/>
  <c r="L61" i="829"/>
  <c r="K61" i="829"/>
  <c r="J61" i="829"/>
  <c r="I61" i="829"/>
  <c r="H61" i="829"/>
  <c r="G61" i="829"/>
  <c r="F61" i="829"/>
  <c r="N60" i="829"/>
  <c r="M60" i="829"/>
  <c r="L60" i="829"/>
  <c r="K60" i="829"/>
  <c r="J60" i="829"/>
  <c r="I60" i="829"/>
  <c r="H60" i="829"/>
  <c r="G60" i="829"/>
  <c r="F60" i="829"/>
  <c r="N59" i="829"/>
  <c r="M59" i="829"/>
  <c r="L59" i="829"/>
  <c r="K59" i="829"/>
  <c r="J59" i="829"/>
  <c r="I59" i="829"/>
  <c r="H59" i="829"/>
  <c r="G59" i="829"/>
  <c r="F59" i="829"/>
  <c r="N58" i="829"/>
  <c r="M58" i="829"/>
  <c r="L58" i="829"/>
  <c r="K58" i="829"/>
  <c r="J58" i="829"/>
  <c r="I58" i="829"/>
  <c r="H58" i="829"/>
  <c r="G58" i="829"/>
  <c r="F58" i="829"/>
  <c r="N57" i="829"/>
  <c r="M57" i="829"/>
  <c r="L57" i="829"/>
  <c r="K57" i="829"/>
  <c r="J57" i="829"/>
  <c r="I57" i="829"/>
  <c r="H57" i="829"/>
  <c r="G57" i="829"/>
  <c r="F57" i="829"/>
  <c r="N56" i="829"/>
  <c r="M56" i="829"/>
  <c r="L56" i="829"/>
  <c r="K56" i="829"/>
  <c r="J56" i="829"/>
  <c r="I56" i="829"/>
  <c r="H56" i="829"/>
  <c r="G56" i="829"/>
  <c r="F56" i="829"/>
  <c r="N55" i="829"/>
  <c r="M55" i="829"/>
  <c r="L55" i="829"/>
  <c r="K55" i="829"/>
  <c r="J55" i="829"/>
  <c r="I55" i="829"/>
  <c r="H55" i="829"/>
  <c r="G55" i="829"/>
  <c r="F55" i="829"/>
  <c r="N54" i="829"/>
  <c r="M54" i="829"/>
  <c r="L54" i="829"/>
  <c r="K54" i="829"/>
  <c r="J54" i="829"/>
  <c r="I54" i="829"/>
  <c r="H54" i="829"/>
  <c r="G54" i="829"/>
  <c r="F54" i="829"/>
  <c r="N53" i="829"/>
  <c r="M53" i="829"/>
  <c r="L53" i="829"/>
  <c r="K53" i="829"/>
  <c r="J53" i="829"/>
  <c r="I53" i="829"/>
  <c r="H53" i="829"/>
  <c r="G53" i="829"/>
  <c r="F53" i="829"/>
  <c r="N52" i="829"/>
  <c r="M52" i="829"/>
  <c r="L52" i="829"/>
  <c r="K52" i="829"/>
  <c r="J52" i="829"/>
  <c r="I52" i="829"/>
  <c r="H52" i="829"/>
  <c r="G52" i="829"/>
  <c r="F52" i="829"/>
  <c r="N51" i="829"/>
  <c r="M51" i="829"/>
  <c r="L51" i="829"/>
  <c r="K51" i="829"/>
  <c r="J51" i="829"/>
  <c r="I51" i="829"/>
  <c r="H51" i="829"/>
  <c r="G51" i="829"/>
  <c r="F51" i="829"/>
  <c r="N50" i="829"/>
  <c r="M50" i="829"/>
  <c r="L50" i="829"/>
  <c r="K50" i="829"/>
  <c r="J50" i="829"/>
  <c r="I50" i="829"/>
  <c r="H50" i="829"/>
  <c r="G50" i="829"/>
  <c r="F50" i="829"/>
  <c r="N49" i="829"/>
  <c r="M49" i="829"/>
  <c r="L49" i="829"/>
  <c r="K49" i="829"/>
  <c r="J49" i="829"/>
  <c r="I49" i="829"/>
  <c r="H49" i="829"/>
  <c r="G49" i="829"/>
  <c r="F49" i="829"/>
  <c r="N48" i="829"/>
  <c r="M48" i="829"/>
  <c r="L48" i="829"/>
  <c r="K48" i="829"/>
  <c r="J48" i="829"/>
  <c r="I48" i="829"/>
  <c r="H48" i="829"/>
  <c r="G48" i="829"/>
  <c r="F48" i="829"/>
  <c r="N47" i="829"/>
  <c r="M47" i="829"/>
  <c r="L47" i="829"/>
  <c r="K47" i="829"/>
  <c r="J47" i="829"/>
  <c r="I47" i="829"/>
  <c r="H47" i="829"/>
  <c r="G47" i="829"/>
  <c r="F47" i="829"/>
  <c r="N46" i="829"/>
  <c r="M46" i="829"/>
  <c r="L46" i="829"/>
  <c r="K46" i="829"/>
  <c r="J46" i="829"/>
  <c r="I46" i="829"/>
  <c r="H46" i="829"/>
  <c r="G46" i="829"/>
  <c r="F46" i="829"/>
  <c r="N45" i="829"/>
  <c r="M45" i="829"/>
  <c r="L45" i="829"/>
  <c r="K45" i="829"/>
  <c r="J45" i="829"/>
  <c r="I45" i="829"/>
  <c r="H45" i="829"/>
  <c r="G45" i="829"/>
  <c r="F45" i="829"/>
  <c r="N44" i="829"/>
  <c r="M44" i="829"/>
  <c r="L44" i="829"/>
  <c r="K44" i="829"/>
  <c r="J44" i="829"/>
  <c r="I44" i="829"/>
  <c r="H44" i="829"/>
  <c r="G44" i="829"/>
  <c r="F44" i="829"/>
  <c r="N43" i="829"/>
  <c r="M43" i="829"/>
  <c r="L43" i="829"/>
  <c r="K43" i="829"/>
  <c r="J43" i="829"/>
  <c r="I43" i="829"/>
  <c r="H43" i="829"/>
  <c r="G43" i="829"/>
  <c r="F43" i="829"/>
  <c r="N42" i="829"/>
  <c r="M42" i="829"/>
  <c r="L42" i="829"/>
  <c r="K42" i="829"/>
  <c r="J42" i="829"/>
  <c r="I42" i="829"/>
  <c r="H42" i="829"/>
  <c r="G42" i="829"/>
  <c r="F42" i="829"/>
  <c r="N41" i="829"/>
  <c r="M41" i="829"/>
  <c r="L41" i="829"/>
  <c r="K41" i="829"/>
  <c r="J41" i="829"/>
  <c r="I41" i="829"/>
  <c r="H41" i="829"/>
  <c r="G41" i="829"/>
  <c r="F41" i="829"/>
  <c r="N40" i="829"/>
  <c r="M40" i="829"/>
  <c r="L40" i="829"/>
  <c r="K40" i="829"/>
  <c r="J40" i="829"/>
  <c r="I40" i="829"/>
  <c r="H40" i="829"/>
  <c r="G40" i="829"/>
  <c r="F40" i="829"/>
  <c r="N39" i="829"/>
  <c r="M39" i="829"/>
  <c r="L39" i="829"/>
  <c r="K39" i="829"/>
  <c r="J39" i="829"/>
  <c r="I39" i="829"/>
  <c r="H39" i="829"/>
  <c r="G39" i="829"/>
  <c r="F39" i="829"/>
  <c r="N38" i="829"/>
  <c r="M38" i="829"/>
  <c r="L38" i="829"/>
  <c r="K38" i="829"/>
  <c r="J38" i="829"/>
  <c r="I38" i="829"/>
  <c r="H38" i="829"/>
  <c r="G38" i="829"/>
  <c r="F38" i="829"/>
  <c r="N37" i="829"/>
  <c r="M37" i="829"/>
  <c r="L37" i="829"/>
  <c r="K37" i="829"/>
  <c r="J37" i="829"/>
  <c r="I37" i="829"/>
  <c r="H37" i="829"/>
  <c r="G37" i="829"/>
  <c r="F37" i="829"/>
  <c r="N36" i="829"/>
  <c r="M36" i="829"/>
  <c r="L36" i="829"/>
  <c r="K36" i="829"/>
  <c r="J36" i="829"/>
  <c r="I36" i="829"/>
  <c r="H36" i="829"/>
  <c r="G36" i="829"/>
  <c r="F36" i="829"/>
  <c r="N35" i="829"/>
  <c r="M35" i="829"/>
  <c r="L35" i="829"/>
  <c r="K35" i="829"/>
  <c r="J35" i="829"/>
  <c r="I35" i="829"/>
  <c r="H35" i="829"/>
  <c r="G35" i="829"/>
  <c r="F35" i="829"/>
  <c r="N34" i="829"/>
  <c r="M34" i="829"/>
  <c r="L34" i="829"/>
  <c r="K34" i="829"/>
  <c r="J34" i="829"/>
  <c r="I34" i="829"/>
  <c r="H34" i="829"/>
  <c r="G34" i="829"/>
  <c r="F34" i="829"/>
  <c r="N33" i="829"/>
  <c r="M33" i="829"/>
  <c r="L33" i="829"/>
  <c r="K33" i="829"/>
  <c r="J33" i="829"/>
  <c r="I33" i="829"/>
  <c r="H33" i="829"/>
  <c r="G33" i="829"/>
  <c r="F33" i="829"/>
  <c r="N32" i="829"/>
  <c r="M32" i="829"/>
  <c r="L32" i="829"/>
  <c r="K32" i="829"/>
  <c r="J32" i="829"/>
  <c r="I32" i="829"/>
  <c r="H32" i="829"/>
  <c r="G32" i="829"/>
  <c r="F32" i="829"/>
  <c r="N31" i="829"/>
  <c r="M31" i="829"/>
  <c r="L31" i="829"/>
  <c r="K31" i="829"/>
  <c r="J31" i="829"/>
  <c r="I31" i="829"/>
  <c r="H31" i="829"/>
  <c r="G31" i="829"/>
  <c r="F31" i="829"/>
  <c r="N30" i="829"/>
  <c r="M30" i="829"/>
  <c r="L30" i="829"/>
  <c r="K30" i="829"/>
  <c r="J30" i="829"/>
  <c r="I30" i="829"/>
  <c r="H30" i="829"/>
  <c r="G30" i="829"/>
  <c r="F30" i="829"/>
  <c r="N29" i="829"/>
  <c r="M29" i="829"/>
  <c r="L29" i="829"/>
  <c r="K29" i="829"/>
  <c r="J29" i="829"/>
  <c r="I29" i="829"/>
  <c r="H29" i="829"/>
  <c r="G29" i="829"/>
  <c r="F29" i="829"/>
  <c r="N28" i="829"/>
  <c r="M28" i="829"/>
  <c r="L28" i="829"/>
  <c r="K28" i="829"/>
  <c r="J28" i="829"/>
  <c r="I28" i="829"/>
  <c r="H28" i="829"/>
  <c r="G28" i="829"/>
  <c r="F28" i="829"/>
  <c r="N27" i="829"/>
  <c r="M27" i="829"/>
  <c r="L27" i="829"/>
  <c r="K27" i="829"/>
  <c r="J27" i="829"/>
  <c r="I27" i="829"/>
  <c r="H27" i="829"/>
  <c r="G27" i="829"/>
  <c r="F27" i="829"/>
  <c r="N26" i="829"/>
  <c r="M26" i="829"/>
  <c r="L26" i="829"/>
  <c r="K26" i="829"/>
  <c r="J26" i="829"/>
  <c r="I26" i="829"/>
  <c r="H26" i="829"/>
  <c r="G26" i="829"/>
  <c r="F26" i="829"/>
  <c r="N25" i="829"/>
  <c r="M25" i="829"/>
  <c r="L25" i="829"/>
  <c r="K25" i="829"/>
  <c r="J25" i="829"/>
  <c r="I25" i="829"/>
  <c r="H25" i="829"/>
  <c r="G25" i="829"/>
  <c r="F25" i="829"/>
  <c r="N24" i="829"/>
  <c r="M24" i="829"/>
  <c r="L24" i="829"/>
  <c r="K24" i="829"/>
  <c r="J24" i="829"/>
  <c r="I24" i="829"/>
  <c r="H24" i="829"/>
  <c r="G24" i="829"/>
  <c r="F24" i="829"/>
  <c r="J71" i="828" l="1"/>
  <c r="L68" i="828"/>
  <c r="K68" i="828"/>
  <c r="J68" i="828"/>
  <c r="I68" i="828"/>
  <c r="H68" i="828"/>
  <c r="G68" i="828"/>
  <c r="F68" i="828"/>
  <c r="E68" i="828"/>
  <c r="L67" i="828"/>
  <c r="K67" i="828"/>
  <c r="J67" i="828"/>
  <c r="I67" i="828"/>
  <c r="H67" i="828"/>
  <c r="G67" i="828"/>
  <c r="F67" i="828"/>
  <c r="E67" i="828"/>
  <c r="L66" i="828"/>
  <c r="K66" i="828"/>
  <c r="J66" i="828"/>
  <c r="I66" i="828"/>
  <c r="H66" i="828"/>
  <c r="G66" i="828"/>
  <c r="F66" i="828"/>
  <c r="E66" i="828"/>
  <c r="L65" i="828"/>
  <c r="K65" i="828"/>
  <c r="J65" i="828"/>
  <c r="I65" i="828"/>
  <c r="H65" i="828"/>
  <c r="G65" i="828"/>
  <c r="F65" i="828"/>
  <c r="E65" i="828"/>
  <c r="L64" i="828"/>
  <c r="K64" i="828"/>
  <c r="J64" i="828"/>
  <c r="I64" i="828"/>
  <c r="H64" i="828"/>
  <c r="G64" i="828"/>
  <c r="F64" i="828"/>
  <c r="E64" i="828"/>
  <c r="L63" i="828"/>
  <c r="K63" i="828"/>
  <c r="J63" i="828"/>
  <c r="I63" i="828"/>
  <c r="H63" i="828"/>
  <c r="G63" i="828"/>
  <c r="F63" i="828"/>
  <c r="E63" i="828"/>
  <c r="L62" i="828"/>
  <c r="K62" i="828"/>
  <c r="J62" i="828"/>
  <c r="I62" i="828"/>
  <c r="H62" i="828"/>
  <c r="G62" i="828"/>
  <c r="F62" i="828"/>
  <c r="E62" i="828"/>
  <c r="L61" i="828"/>
  <c r="K61" i="828"/>
  <c r="J61" i="828"/>
  <c r="I61" i="828"/>
  <c r="H61" i="828"/>
  <c r="G61" i="828"/>
  <c r="F61" i="828"/>
  <c r="E61" i="828"/>
  <c r="L60" i="828"/>
  <c r="K60" i="828"/>
  <c r="J60" i="828"/>
  <c r="I60" i="828"/>
  <c r="H60" i="828"/>
  <c r="G60" i="828"/>
  <c r="F60" i="828"/>
  <c r="E60" i="828"/>
  <c r="C58" i="828"/>
  <c r="L54" i="828"/>
  <c r="K54" i="828"/>
  <c r="J54" i="828"/>
  <c r="I54" i="828"/>
  <c r="H54" i="828"/>
  <c r="G54" i="828"/>
  <c r="F54" i="828"/>
  <c r="E54" i="828"/>
  <c r="L53" i="828"/>
  <c r="K53" i="828"/>
  <c r="J53" i="828"/>
  <c r="I53" i="828"/>
  <c r="H53" i="828"/>
  <c r="G53" i="828"/>
  <c r="F53" i="828"/>
  <c r="E53" i="828"/>
  <c r="L52" i="828"/>
  <c r="K52" i="828"/>
  <c r="J52" i="828"/>
  <c r="I52" i="828"/>
  <c r="H52" i="828"/>
  <c r="G52" i="828"/>
  <c r="F52" i="828"/>
  <c r="E52" i="828"/>
  <c r="L51" i="828"/>
  <c r="K51" i="828"/>
  <c r="J51" i="828"/>
  <c r="I51" i="828"/>
  <c r="H51" i="828"/>
  <c r="G51" i="828"/>
  <c r="F51" i="828"/>
  <c r="E51" i="828"/>
  <c r="L50" i="828"/>
  <c r="K50" i="828"/>
  <c r="J50" i="828"/>
  <c r="I50" i="828"/>
  <c r="H50" i="828"/>
  <c r="G50" i="828"/>
  <c r="F50" i="828"/>
  <c r="E50" i="828"/>
  <c r="L49" i="828"/>
  <c r="K49" i="828"/>
  <c r="J49" i="828"/>
  <c r="I49" i="828"/>
  <c r="H49" i="828"/>
  <c r="G49" i="828"/>
  <c r="F49" i="828"/>
  <c r="E49" i="828"/>
  <c r="L48" i="828"/>
  <c r="K48" i="828"/>
  <c r="J48" i="828"/>
  <c r="I48" i="828"/>
  <c r="H48" i="828"/>
  <c r="G48" i="828"/>
  <c r="F48" i="828"/>
  <c r="E48" i="828"/>
  <c r="L47" i="828"/>
  <c r="K47" i="828"/>
  <c r="J47" i="828"/>
  <c r="I47" i="828"/>
  <c r="H47" i="828"/>
  <c r="G47" i="828"/>
  <c r="F47" i="828"/>
  <c r="E47" i="828"/>
  <c r="L46" i="828"/>
  <c r="K46" i="828"/>
  <c r="J46" i="828"/>
  <c r="I46" i="828"/>
  <c r="H46" i="828"/>
  <c r="G46" i="828"/>
  <c r="F46" i="828"/>
  <c r="E46" i="828"/>
  <c r="L45" i="828"/>
  <c r="K45" i="828"/>
  <c r="J45" i="828"/>
  <c r="I45" i="828"/>
  <c r="H45" i="828"/>
  <c r="G45" i="828"/>
  <c r="F45" i="828"/>
  <c r="E45" i="828"/>
  <c r="L44" i="828"/>
  <c r="K44" i="828"/>
  <c r="J44" i="828"/>
  <c r="I44" i="828"/>
  <c r="H44" i="828"/>
  <c r="G44" i="828"/>
  <c r="F44" i="828"/>
  <c r="E44" i="828"/>
  <c r="L43" i="828"/>
  <c r="K43" i="828"/>
  <c r="J43" i="828"/>
  <c r="I43" i="828"/>
  <c r="H43" i="828"/>
  <c r="G43" i="828"/>
  <c r="F43" i="828"/>
  <c r="E43" i="828"/>
  <c r="L42" i="828"/>
  <c r="K42" i="828"/>
  <c r="J42" i="828"/>
  <c r="I42" i="828"/>
  <c r="H42" i="828"/>
  <c r="G42" i="828"/>
  <c r="F42" i="828"/>
  <c r="E42" i="828"/>
  <c r="L41" i="828"/>
  <c r="K41" i="828"/>
  <c r="J41" i="828"/>
  <c r="I41" i="828"/>
  <c r="H41" i="828"/>
  <c r="G41" i="828"/>
  <c r="F41" i="828"/>
  <c r="E41" i="828"/>
  <c r="L40" i="828"/>
  <c r="K40" i="828"/>
  <c r="J40" i="828"/>
  <c r="I40" i="828"/>
  <c r="H40" i="828"/>
  <c r="G40" i="828"/>
  <c r="F40" i="828"/>
  <c r="E40" i="828"/>
  <c r="L39" i="828"/>
  <c r="K39" i="828"/>
  <c r="J39" i="828"/>
  <c r="I39" i="828"/>
  <c r="H39" i="828"/>
  <c r="G39" i="828"/>
  <c r="F39" i="828"/>
  <c r="E39" i="828"/>
  <c r="L38" i="828"/>
  <c r="K38" i="828"/>
  <c r="J38" i="828"/>
  <c r="I38" i="828"/>
  <c r="H38" i="828"/>
  <c r="G38" i="828"/>
  <c r="F38" i="828"/>
  <c r="E38" i="828"/>
  <c r="L37" i="828"/>
  <c r="K37" i="828"/>
  <c r="J37" i="828"/>
  <c r="I37" i="828"/>
  <c r="H37" i="828"/>
  <c r="G37" i="828"/>
  <c r="F37" i="828"/>
  <c r="E37" i="828"/>
  <c r="L36" i="828"/>
  <c r="K36" i="828"/>
  <c r="J36" i="828"/>
  <c r="I36" i="828"/>
  <c r="H36" i="828"/>
  <c r="G36" i="828"/>
  <c r="F36" i="828"/>
  <c r="E36" i="828"/>
  <c r="L35" i="828"/>
  <c r="K35" i="828"/>
  <c r="J35" i="828"/>
  <c r="I35" i="828"/>
  <c r="H35" i="828"/>
  <c r="G35" i="828"/>
  <c r="F35" i="828"/>
  <c r="E35" i="828"/>
  <c r="L34" i="828"/>
  <c r="K34" i="828"/>
  <c r="J34" i="828"/>
  <c r="I34" i="828"/>
  <c r="H34" i="828"/>
  <c r="G34" i="828"/>
  <c r="F34" i="828"/>
  <c r="E34" i="828"/>
  <c r="L33" i="828"/>
  <c r="K33" i="828"/>
  <c r="J33" i="828"/>
  <c r="I33" i="828"/>
  <c r="H33" i="828"/>
  <c r="G33" i="828"/>
  <c r="F33" i="828"/>
  <c r="E33" i="828"/>
  <c r="L32" i="828"/>
  <c r="K32" i="828"/>
  <c r="J32" i="828"/>
  <c r="I32" i="828"/>
  <c r="H32" i="828"/>
  <c r="G32" i="828"/>
  <c r="F32" i="828"/>
  <c r="E32" i="828"/>
  <c r="L31" i="828"/>
  <c r="K31" i="828"/>
  <c r="J31" i="828"/>
  <c r="I31" i="828"/>
  <c r="H31" i="828"/>
  <c r="G31" i="828"/>
  <c r="F31" i="828"/>
  <c r="E31" i="828"/>
  <c r="L30" i="828"/>
  <c r="K30" i="828"/>
  <c r="J30" i="828"/>
  <c r="I30" i="828"/>
  <c r="H30" i="828"/>
  <c r="G30" i="828"/>
  <c r="F30" i="828"/>
  <c r="E30" i="828"/>
  <c r="L29" i="828"/>
  <c r="K29" i="828"/>
  <c r="J29" i="828"/>
  <c r="I29" i="828"/>
  <c r="H29" i="828"/>
  <c r="G29" i="828"/>
  <c r="F29" i="828"/>
  <c r="E29" i="828"/>
  <c r="L28" i="828"/>
  <c r="K28" i="828"/>
  <c r="J28" i="828"/>
  <c r="I28" i="828"/>
  <c r="H28" i="828"/>
  <c r="G28" i="828"/>
  <c r="F28" i="828"/>
  <c r="E28" i="828"/>
  <c r="L27" i="828"/>
  <c r="K27" i="828"/>
  <c r="J27" i="828"/>
  <c r="I27" i="828"/>
  <c r="H27" i="828"/>
  <c r="G27" i="828"/>
  <c r="F27" i="828"/>
  <c r="E27" i="828"/>
  <c r="L26" i="828"/>
  <c r="K26" i="828"/>
  <c r="J26" i="828"/>
  <c r="I26" i="828"/>
  <c r="H26" i="828"/>
  <c r="G26" i="828"/>
  <c r="F26" i="828"/>
  <c r="E26" i="828"/>
  <c r="L25" i="828"/>
  <c r="K25" i="828"/>
  <c r="J25" i="828"/>
  <c r="I25" i="828"/>
  <c r="H25" i="828"/>
  <c r="G25" i="828"/>
  <c r="F25" i="828"/>
  <c r="E25" i="828"/>
  <c r="L24" i="828"/>
  <c r="K24" i="828"/>
  <c r="J24" i="828"/>
  <c r="I24" i="828"/>
  <c r="H24" i="828"/>
  <c r="G24" i="828"/>
  <c r="F24" i="828"/>
  <c r="E24" i="828"/>
  <c r="L23" i="828"/>
  <c r="K23" i="828"/>
  <c r="J23" i="828"/>
  <c r="I23" i="828"/>
  <c r="H23" i="828"/>
  <c r="G23" i="828"/>
  <c r="F23" i="828"/>
  <c r="E23" i="828"/>
  <c r="L22" i="828"/>
  <c r="K22" i="828"/>
  <c r="J22" i="828"/>
  <c r="I22" i="828"/>
  <c r="H22" i="828"/>
  <c r="G22" i="828"/>
  <c r="F22" i="828"/>
  <c r="E22" i="828"/>
  <c r="L21" i="828"/>
  <c r="K21" i="828"/>
  <c r="J21" i="828"/>
  <c r="I21" i="828"/>
  <c r="H21" i="828"/>
  <c r="G21" i="828"/>
  <c r="F21" i="828"/>
  <c r="E21" i="828"/>
  <c r="L20" i="828"/>
  <c r="K20" i="828"/>
  <c r="J20" i="828"/>
  <c r="I20" i="828"/>
  <c r="H20" i="828"/>
  <c r="G20" i="828"/>
  <c r="F20" i="828"/>
  <c r="E20" i="828"/>
  <c r="L19" i="828"/>
  <c r="K19" i="828"/>
  <c r="J19" i="828"/>
  <c r="I19" i="828"/>
  <c r="H19" i="828"/>
  <c r="G19" i="828"/>
  <c r="F19" i="828"/>
  <c r="E19" i="828"/>
  <c r="L18" i="828"/>
  <c r="K18" i="828"/>
  <c r="J18" i="828"/>
  <c r="I18" i="828"/>
  <c r="H18" i="828"/>
  <c r="G18" i="828"/>
  <c r="F18" i="828"/>
  <c r="E18" i="828"/>
  <c r="L17" i="828"/>
  <c r="K17" i="828"/>
  <c r="J17" i="828"/>
  <c r="I17" i="828"/>
  <c r="H17" i="828"/>
  <c r="G17" i="828"/>
  <c r="F17" i="828"/>
  <c r="E17" i="828"/>
  <c r="L16" i="828"/>
  <c r="K16" i="828"/>
  <c r="J16" i="828"/>
  <c r="I16" i="828"/>
  <c r="H16" i="828"/>
  <c r="G16" i="828"/>
  <c r="F16" i="828"/>
  <c r="E16" i="828"/>
  <c r="L15" i="828"/>
  <c r="K15" i="828"/>
  <c r="J15" i="828"/>
  <c r="I15" i="828"/>
  <c r="H15" i="828"/>
  <c r="G15" i="828"/>
  <c r="F15" i="828"/>
  <c r="E15" i="828"/>
  <c r="L14" i="828"/>
  <c r="K14" i="828"/>
  <c r="J14" i="828"/>
  <c r="I14" i="828"/>
  <c r="H14" i="828"/>
  <c r="G14" i="828"/>
  <c r="F14" i="828"/>
  <c r="E14" i="828"/>
  <c r="L13" i="828"/>
  <c r="K13" i="828"/>
  <c r="J13" i="828"/>
  <c r="I13" i="828"/>
  <c r="H13" i="828"/>
  <c r="G13" i="828"/>
  <c r="F13" i="828"/>
  <c r="E13" i="828"/>
  <c r="L12" i="828"/>
  <c r="K12" i="828"/>
  <c r="J12" i="828"/>
  <c r="I12" i="828"/>
  <c r="H12" i="828"/>
  <c r="G12" i="828"/>
  <c r="F12" i="828"/>
  <c r="E12" i="828"/>
  <c r="L11" i="828"/>
  <c r="K11" i="828"/>
  <c r="J11" i="828"/>
  <c r="I11" i="828"/>
  <c r="H11" i="828"/>
  <c r="G11" i="828"/>
  <c r="F11" i="828"/>
  <c r="E11" i="828"/>
  <c r="L10" i="828"/>
  <c r="K10" i="828"/>
  <c r="J10" i="828"/>
  <c r="I10" i="828"/>
  <c r="H10" i="828"/>
  <c r="G10" i="828"/>
  <c r="F10" i="828"/>
  <c r="E10" i="828"/>
  <c r="L9" i="828"/>
  <c r="K9" i="828"/>
  <c r="J9" i="828"/>
  <c r="I9" i="828"/>
  <c r="H9" i="828"/>
  <c r="G9" i="828"/>
  <c r="F9" i="828"/>
  <c r="E9" i="828"/>
  <c r="L8" i="828"/>
  <c r="K8" i="828"/>
  <c r="J8" i="828"/>
  <c r="I8" i="828"/>
  <c r="H8" i="828"/>
  <c r="G8" i="828"/>
  <c r="F8" i="828"/>
  <c r="E8" i="828"/>
  <c r="H26" i="501" l="1"/>
  <c r="Q19" i="491" l="1"/>
  <c r="Q18" i="491"/>
  <c r="M19" i="491"/>
  <c r="L19" i="491"/>
  <c r="K19" i="491"/>
  <c r="J19" i="491"/>
  <c r="I19" i="491"/>
  <c r="H19" i="491"/>
  <c r="L18" i="491"/>
  <c r="P10" i="491"/>
  <c r="O10" i="491"/>
  <c r="N10" i="491"/>
  <c r="M10" i="491"/>
  <c r="L10" i="491"/>
  <c r="K10" i="491"/>
  <c r="J10" i="491"/>
  <c r="I10" i="491"/>
  <c r="H10" i="491"/>
  <c r="F10" i="491"/>
  <c r="E10" i="491"/>
  <c r="E6" i="827" l="1"/>
  <c r="F6" i="827"/>
  <c r="G6" i="827"/>
  <c r="H6" i="827"/>
  <c r="J6" i="827"/>
  <c r="K6" i="827"/>
  <c r="L6" i="827"/>
  <c r="M6" i="827"/>
  <c r="E7" i="827"/>
  <c r="G7" i="827"/>
  <c r="G40" i="827" s="1"/>
  <c r="I7" i="827"/>
  <c r="K7" i="827"/>
  <c r="K40" i="827" s="1"/>
  <c r="M7" i="827"/>
  <c r="E8" i="827"/>
  <c r="G8" i="827"/>
  <c r="I8" i="827"/>
  <c r="K8" i="827"/>
  <c r="M8" i="827"/>
  <c r="E9" i="827"/>
  <c r="G9" i="827"/>
  <c r="I9" i="827"/>
  <c r="K9" i="827"/>
  <c r="M9" i="827"/>
  <c r="E10" i="827"/>
  <c r="G10" i="827"/>
  <c r="I10" i="827"/>
  <c r="K10" i="827"/>
  <c r="M10" i="827"/>
  <c r="E11" i="827"/>
  <c r="G11" i="827"/>
  <c r="I11" i="827"/>
  <c r="K11" i="827"/>
  <c r="M11" i="827"/>
  <c r="E12" i="827"/>
  <c r="G12" i="827"/>
  <c r="I12" i="827"/>
  <c r="K12" i="827"/>
  <c r="M12" i="827"/>
  <c r="E13" i="827"/>
  <c r="G13" i="827"/>
  <c r="I13" i="827"/>
  <c r="K13" i="827"/>
  <c r="M13" i="827"/>
  <c r="E14" i="827"/>
  <c r="G14" i="827"/>
  <c r="I14" i="827"/>
  <c r="K14" i="827"/>
  <c r="M14" i="827"/>
  <c r="E15" i="827"/>
  <c r="G15" i="827"/>
  <c r="I15" i="827"/>
  <c r="K15" i="827"/>
  <c r="M15" i="827"/>
  <c r="E16" i="827"/>
  <c r="G16" i="827"/>
  <c r="I16" i="827"/>
  <c r="K16" i="827"/>
  <c r="M16" i="827"/>
  <c r="E17" i="827"/>
  <c r="G17" i="827"/>
  <c r="I17" i="827"/>
  <c r="K17" i="827"/>
  <c r="M17" i="827"/>
  <c r="E18" i="827"/>
  <c r="G18" i="827"/>
  <c r="I18" i="827"/>
  <c r="K18" i="827"/>
  <c r="M18" i="827"/>
  <c r="E19" i="827"/>
  <c r="G19" i="827"/>
  <c r="I19" i="827"/>
  <c r="K19" i="827"/>
  <c r="M19" i="827"/>
  <c r="E20" i="827"/>
  <c r="G20" i="827"/>
  <c r="I20" i="827"/>
  <c r="K20" i="827"/>
  <c r="M20" i="827"/>
  <c r="E21" i="827"/>
  <c r="G21" i="827"/>
  <c r="I21" i="827"/>
  <c r="K21" i="827"/>
  <c r="M21" i="827"/>
  <c r="E22" i="827"/>
  <c r="G22" i="827"/>
  <c r="I22" i="827"/>
  <c r="K22" i="827"/>
  <c r="M22" i="827"/>
  <c r="E23" i="827"/>
  <c r="G23" i="827"/>
  <c r="I23" i="827"/>
  <c r="K23" i="827"/>
  <c r="M23" i="827"/>
  <c r="E24" i="827"/>
  <c r="G24" i="827"/>
  <c r="I24" i="827"/>
  <c r="K24" i="827"/>
  <c r="M24" i="827"/>
  <c r="E25" i="827"/>
  <c r="G25" i="827"/>
  <c r="I25" i="827"/>
  <c r="K25" i="827"/>
  <c r="M25" i="827"/>
  <c r="E26" i="827"/>
  <c r="G26" i="827"/>
  <c r="I26" i="827"/>
  <c r="K26" i="827"/>
  <c r="M26" i="827"/>
  <c r="E27" i="827"/>
  <c r="G27" i="827"/>
  <c r="I27" i="827"/>
  <c r="K27" i="827"/>
  <c r="M27" i="827"/>
  <c r="E28" i="827"/>
  <c r="G28" i="827"/>
  <c r="I28" i="827"/>
  <c r="K28" i="827"/>
  <c r="M28" i="827"/>
  <c r="E29" i="827"/>
  <c r="G29" i="827"/>
  <c r="I29" i="827"/>
  <c r="K29" i="827"/>
  <c r="M29" i="827"/>
  <c r="E30" i="827"/>
  <c r="G30" i="827"/>
  <c r="I30" i="827"/>
  <c r="K30" i="827"/>
  <c r="M30" i="827"/>
  <c r="E31" i="827"/>
  <c r="G31" i="827"/>
  <c r="I31" i="827"/>
  <c r="K31" i="827"/>
  <c r="M31" i="827"/>
  <c r="E32" i="827"/>
  <c r="G32" i="827"/>
  <c r="I32" i="827"/>
  <c r="K32" i="827"/>
  <c r="M32" i="827"/>
  <c r="E33" i="827"/>
  <c r="G33" i="827"/>
  <c r="I33" i="827"/>
  <c r="K33" i="827"/>
  <c r="M33" i="827"/>
  <c r="E34" i="827"/>
  <c r="G34" i="827"/>
  <c r="I34" i="827"/>
  <c r="K34" i="827"/>
  <c r="M34" i="827"/>
  <c r="E35" i="827"/>
  <c r="G35" i="827"/>
  <c r="I35" i="827"/>
  <c r="K35" i="827"/>
  <c r="M35" i="827"/>
  <c r="E39" i="827"/>
  <c r="F39" i="827"/>
  <c r="G39" i="827"/>
  <c r="H39" i="827"/>
  <c r="J39" i="827"/>
  <c r="K39" i="827"/>
  <c r="L39" i="827"/>
  <c r="M39" i="827"/>
  <c r="E40" i="827"/>
  <c r="I40" i="827"/>
  <c r="M40" i="827"/>
  <c r="E41" i="827"/>
  <c r="G41" i="827"/>
  <c r="I41" i="827"/>
  <c r="K41" i="827"/>
  <c r="M41" i="827"/>
  <c r="E42" i="827"/>
  <c r="G42" i="827"/>
  <c r="I42" i="827"/>
  <c r="K42" i="827"/>
  <c r="M42" i="827"/>
  <c r="E43" i="827"/>
  <c r="G43" i="827"/>
  <c r="I43" i="827"/>
  <c r="K43" i="827"/>
  <c r="M43" i="827"/>
  <c r="E44" i="827"/>
  <c r="G44" i="827"/>
  <c r="I44" i="827"/>
  <c r="K44" i="827"/>
  <c r="M44" i="827"/>
  <c r="E45" i="827"/>
  <c r="G45" i="827"/>
  <c r="I45" i="827"/>
  <c r="K45" i="827"/>
  <c r="M45" i="827"/>
  <c r="E46" i="827"/>
  <c r="G46" i="827"/>
  <c r="I46" i="827"/>
  <c r="K46" i="827"/>
  <c r="M46" i="827"/>
  <c r="E47" i="827"/>
  <c r="G47" i="827"/>
  <c r="I47" i="827"/>
  <c r="K47" i="827"/>
  <c r="M47" i="827"/>
  <c r="E48" i="827"/>
  <c r="G48" i="827"/>
  <c r="I48" i="827"/>
  <c r="K48" i="827"/>
  <c r="M48" i="827"/>
  <c r="E49" i="827"/>
  <c r="G49" i="827"/>
  <c r="I49" i="827"/>
  <c r="K49" i="827"/>
  <c r="M49" i="827"/>
  <c r="E50" i="827"/>
  <c r="G50" i="827"/>
  <c r="I50" i="827"/>
  <c r="K50" i="827"/>
  <c r="M50" i="827"/>
  <c r="E51" i="827"/>
  <c r="G51" i="827"/>
  <c r="I51" i="827"/>
  <c r="K51" i="827"/>
  <c r="M51" i="827"/>
  <c r="E52" i="827"/>
  <c r="G52" i="827"/>
  <c r="I52" i="827"/>
  <c r="K52" i="827"/>
  <c r="M52" i="827"/>
  <c r="E53" i="827"/>
  <c r="G53" i="827"/>
  <c r="I53" i="827"/>
  <c r="K53" i="827"/>
  <c r="M53" i="827"/>
  <c r="E54" i="827"/>
  <c r="G54" i="827"/>
  <c r="I54" i="827"/>
  <c r="K54" i="827"/>
  <c r="M54" i="827"/>
  <c r="E55" i="827"/>
  <c r="G55" i="827"/>
  <c r="I55" i="827"/>
  <c r="K55" i="827"/>
  <c r="M55" i="827"/>
  <c r="E56" i="827"/>
  <c r="G56" i="827"/>
  <c r="I56" i="827"/>
  <c r="K56" i="827"/>
  <c r="M56" i="827"/>
  <c r="E57" i="827"/>
  <c r="G57" i="827"/>
  <c r="I57" i="827"/>
  <c r="K57" i="827"/>
  <c r="M57" i="827"/>
  <c r="E58" i="827"/>
  <c r="G58" i="827"/>
  <c r="I58" i="827"/>
  <c r="K58" i="827"/>
  <c r="M58" i="827"/>
  <c r="E59" i="827"/>
  <c r="G59" i="827"/>
  <c r="I59" i="827"/>
  <c r="K59" i="827"/>
  <c r="M59" i="827"/>
  <c r="E60" i="827"/>
  <c r="G60" i="827"/>
  <c r="I60" i="827"/>
  <c r="K60" i="827"/>
  <c r="M60" i="827"/>
  <c r="E61" i="827"/>
  <c r="G61" i="827"/>
  <c r="I61" i="827"/>
  <c r="K61" i="827"/>
  <c r="M61" i="827"/>
  <c r="E62" i="827"/>
  <c r="G62" i="827"/>
  <c r="I62" i="827"/>
  <c r="K62" i="827"/>
  <c r="M62" i="827"/>
  <c r="E63" i="827"/>
  <c r="G63" i="827"/>
  <c r="I63" i="827"/>
  <c r="K63" i="827"/>
  <c r="M63" i="827"/>
  <c r="E64" i="827"/>
  <c r="G64" i="827"/>
  <c r="I64" i="827"/>
  <c r="K64" i="827"/>
  <c r="M64" i="827"/>
  <c r="C67" i="827"/>
  <c r="E6" i="826"/>
  <c r="F6" i="826"/>
  <c r="G6" i="826"/>
  <c r="H6" i="826"/>
  <c r="J6" i="826"/>
  <c r="K6" i="826"/>
  <c r="L6" i="826"/>
  <c r="M6" i="826"/>
  <c r="E7" i="826"/>
  <c r="E43" i="826" s="1"/>
  <c r="G7" i="826"/>
  <c r="I7" i="826"/>
  <c r="I43" i="826" s="1"/>
  <c r="K7" i="826"/>
  <c r="M7" i="826"/>
  <c r="M43" i="826" s="1"/>
  <c r="E8" i="826"/>
  <c r="G8" i="826"/>
  <c r="I8" i="826"/>
  <c r="K8" i="826"/>
  <c r="M8" i="826"/>
  <c r="E9" i="826"/>
  <c r="G9" i="826"/>
  <c r="I9" i="826"/>
  <c r="K9" i="826"/>
  <c r="M9" i="826"/>
  <c r="E10" i="826"/>
  <c r="G10" i="826"/>
  <c r="I10" i="826"/>
  <c r="K10" i="826"/>
  <c r="M10" i="826"/>
  <c r="E11" i="826"/>
  <c r="G11" i="826"/>
  <c r="I11" i="826"/>
  <c r="K11" i="826"/>
  <c r="M11" i="826"/>
  <c r="E12" i="826"/>
  <c r="G12" i="826"/>
  <c r="I12" i="826"/>
  <c r="K12" i="826"/>
  <c r="M12" i="826"/>
  <c r="E13" i="826"/>
  <c r="G13" i="826"/>
  <c r="I13" i="826"/>
  <c r="K13" i="826"/>
  <c r="M13" i="826"/>
  <c r="E14" i="826"/>
  <c r="G14" i="826"/>
  <c r="I14" i="826"/>
  <c r="K14" i="826"/>
  <c r="M14" i="826"/>
  <c r="E15" i="826"/>
  <c r="G15" i="826"/>
  <c r="I15" i="826"/>
  <c r="K15" i="826"/>
  <c r="M15" i="826"/>
  <c r="E16" i="826"/>
  <c r="G16" i="826"/>
  <c r="I16" i="826"/>
  <c r="K16" i="826"/>
  <c r="M16" i="826"/>
  <c r="E17" i="826"/>
  <c r="G17" i="826"/>
  <c r="I17" i="826"/>
  <c r="K17" i="826"/>
  <c r="M17" i="826"/>
  <c r="E18" i="826"/>
  <c r="G18" i="826"/>
  <c r="I18" i="826"/>
  <c r="K18" i="826"/>
  <c r="M18" i="826"/>
  <c r="E19" i="826"/>
  <c r="G19" i="826"/>
  <c r="I19" i="826"/>
  <c r="K19" i="826"/>
  <c r="M19" i="826"/>
  <c r="E20" i="826"/>
  <c r="G20" i="826"/>
  <c r="I20" i="826"/>
  <c r="K20" i="826"/>
  <c r="M20" i="826"/>
  <c r="E21" i="826"/>
  <c r="G21" i="826"/>
  <c r="I21" i="826"/>
  <c r="K21" i="826"/>
  <c r="M21" i="826"/>
  <c r="E22" i="826"/>
  <c r="G22" i="826"/>
  <c r="I22" i="826"/>
  <c r="K22" i="826"/>
  <c r="M22" i="826"/>
  <c r="E23" i="826"/>
  <c r="G23" i="826"/>
  <c r="I23" i="826"/>
  <c r="K23" i="826"/>
  <c r="M23" i="826"/>
  <c r="E24" i="826"/>
  <c r="G24" i="826"/>
  <c r="I24" i="826"/>
  <c r="K24" i="826"/>
  <c r="M24" i="826"/>
  <c r="E26" i="826"/>
  <c r="G26" i="826"/>
  <c r="I26" i="826"/>
  <c r="K26" i="826"/>
  <c r="M26" i="826"/>
  <c r="E27" i="826"/>
  <c r="G27" i="826"/>
  <c r="I27" i="826"/>
  <c r="K27" i="826"/>
  <c r="M27" i="826"/>
  <c r="E28" i="826"/>
  <c r="G28" i="826"/>
  <c r="I28" i="826"/>
  <c r="K28" i="826"/>
  <c r="M28" i="826"/>
  <c r="E29" i="826"/>
  <c r="G29" i="826"/>
  <c r="I29" i="826"/>
  <c r="K29" i="826"/>
  <c r="M29" i="826"/>
  <c r="E30" i="826"/>
  <c r="G30" i="826"/>
  <c r="I30" i="826"/>
  <c r="K30" i="826"/>
  <c r="M30" i="826"/>
  <c r="E31" i="826"/>
  <c r="G31" i="826"/>
  <c r="I31" i="826"/>
  <c r="K31" i="826"/>
  <c r="M31" i="826"/>
  <c r="E32" i="826"/>
  <c r="G32" i="826"/>
  <c r="I32" i="826"/>
  <c r="K32" i="826"/>
  <c r="M32" i="826"/>
  <c r="E33" i="826"/>
  <c r="G33" i="826"/>
  <c r="I33" i="826"/>
  <c r="K33" i="826"/>
  <c r="M33" i="826"/>
  <c r="E34" i="826"/>
  <c r="G34" i="826"/>
  <c r="I34" i="826"/>
  <c r="K34" i="826"/>
  <c r="M34" i="826"/>
  <c r="E35" i="826"/>
  <c r="G35" i="826"/>
  <c r="I35" i="826"/>
  <c r="K35" i="826"/>
  <c r="M35" i="826"/>
  <c r="E36" i="826"/>
  <c r="G36" i="826"/>
  <c r="I36" i="826"/>
  <c r="K36" i="826"/>
  <c r="M36" i="826"/>
  <c r="E37" i="826"/>
  <c r="G37" i="826"/>
  <c r="I37" i="826"/>
  <c r="K37" i="826"/>
  <c r="M37" i="826"/>
  <c r="E38" i="826"/>
  <c r="G38" i="826"/>
  <c r="I38" i="826"/>
  <c r="K38" i="826"/>
  <c r="M38" i="826"/>
  <c r="E42" i="826"/>
  <c r="F42" i="826"/>
  <c r="G42" i="826"/>
  <c r="H42" i="826"/>
  <c r="J42" i="826"/>
  <c r="K42" i="826"/>
  <c r="L42" i="826"/>
  <c r="M42" i="826"/>
  <c r="G43" i="826"/>
  <c r="K43" i="826"/>
  <c r="E45" i="826"/>
  <c r="F45" i="826" s="1"/>
  <c r="G45" i="826"/>
  <c r="H45" i="826"/>
  <c r="I45" i="826"/>
  <c r="J45" i="826"/>
  <c r="K45" i="826"/>
  <c r="L45" i="826"/>
  <c r="M45" i="826"/>
  <c r="N45" i="826"/>
  <c r="E46" i="826"/>
  <c r="F46" i="826"/>
  <c r="G46" i="826"/>
  <c r="H46" i="826"/>
  <c r="I46" i="826"/>
  <c r="J46" i="826"/>
  <c r="K46" i="826"/>
  <c r="L46" i="826"/>
  <c r="M46" i="826"/>
  <c r="N46" i="826"/>
  <c r="E47" i="826"/>
  <c r="F47" i="826"/>
  <c r="G47" i="826"/>
  <c r="H47" i="826"/>
  <c r="I47" i="826"/>
  <c r="J47" i="826"/>
  <c r="K47" i="826"/>
  <c r="L47" i="826"/>
  <c r="M47" i="826"/>
  <c r="N47" i="826"/>
  <c r="E48" i="826"/>
  <c r="F48" i="826"/>
  <c r="G48" i="826"/>
  <c r="H48" i="826"/>
  <c r="I48" i="826"/>
  <c r="J48" i="826"/>
  <c r="K48" i="826"/>
  <c r="L48" i="826"/>
  <c r="M48" i="826"/>
  <c r="N48" i="826"/>
  <c r="E49" i="826"/>
  <c r="F49" i="826"/>
  <c r="G49" i="826"/>
  <c r="H49" i="826"/>
  <c r="I49" i="826"/>
  <c r="J49" i="826"/>
  <c r="K49" i="826"/>
  <c r="L49" i="826"/>
  <c r="M49" i="826"/>
  <c r="N49" i="826"/>
  <c r="E50" i="826"/>
  <c r="F50" i="826"/>
  <c r="G50" i="826"/>
  <c r="H50" i="826"/>
  <c r="I50" i="826"/>
  <c r="J50" i="826"/>
  <c r="K50" i="826"/>
  <c r="L50" i="826"/>
  <c r="M50" i="826"/>
  <c r="N50" i="826"/>
  <c r="E51" i="826"/>
  <c r="F51" i="826"/>
  <c r="G51" i="826"/>
  <c r="H51" i="826"/>
  <c r="I51" i="826"/>
  <c r="J51" i="826"/>
  <c r="K51" i="826"/>
  <c r="L51" i="826"/>
  <c r="M51" i="826"/>
  <c r="N51" i="826"/>
  <c r="E52" i="826"/>
  <c r="F52" i="826"/>
  <c r="G52" i="826"/>
  <c r="H52" i="826"/>
  <c r="I52" i="826"/>
  <c r="J52" i="826"/>
  <c r="K52" i="826"/>
  <c r="L52" i="826"/>
  <c r="M52" i="826"/>
  <c r="N52" i="826"/>
  <c r="E53" i="826"/>
  <c r="F53" i="826"/>
  <c r="G53" i="826"/>
  <c r="H53" i="826"/>
  <c r="I53" i="826"/>
  <c r="J53" i="826"/>
  <c r="K53" i="826"/>
  <c r="L53" i="826"/>
  <c r="M53" i="826"/>
  <c r="N53" i="826"/>
  <c r="E54" i="826"/>
  <c r="F54" i="826"/>
  <c r="G54" i="826"/>
  <c r="H54" i="826"/>
  <c r="I54" i="826"/>
  <c r="J54" i="826"/>
  <c r="K54" i="826"/>
  <c r="L54" i="826"/>
  <c r="M54" i="826"/>
  <c r="N54" i="826"/>
  <c r="E55" i="826"/>
  <c r="F55" i="826"/>
  <c r="G55" i="826"/>
  <c r="H55" i="826"/>
  <c r="I55" i="826"/>
  <c r="J55" i="826"/>
  <c r="K55" i="826"/>
  <c r="L55" i="826"/>
  <c r="M55" i="826"/>
  <c r="N55" i="826"/>
  <c r="E56" i="826"/>
  <c r="F56" i="826"/>
  <c r="G56" i="826"/>
  <c r="H56" i="826"/>
  <c r="I56" i="826"/>
  <c r="J56" i="826"/>
  <c r="K56" i="826"/>
  <c r="L56" i="826"/>
  <c r="M56" i="826"/>
  <c r="N56" i="826"/>
  <c r="E57" i="826"/>
  <c r="F57" i="826"/>
  <c r="G57" i="826"/>
  <c r="H57" i="826"/>
  <c r="I57" i="826"/>
  <c r="J57" i="826"/>
  <c r="K57" i="826"/>
  <c r="L57" i="826"/>
  <c r="M57" i="826"/>
  <c r="N57" i="826"/>
  <c r="E58" i="826"/>
  <c r="F58" i="826"/>
  <c r="G58" i="826"/>
  <c r="H58" i="826"/>
  <c r="I58" i="826"/>
  <c r="J58" i="826"/>
  <c r="K58" i="826"/>
  <c r="L58" i="826"/>
  <c r="M58" i="826"/>
  <c r="N58" i="826"/>
  <c r="E59" i="826"/>
  <c r="F59" i="826"/>
  <c r="G59" i="826"/>
  <c r="H59" i="826"/>
  <c r="I59" i="826"/>
  <c r="J59" i="826"/>
  <c r="K59" i="826"/>
  <c r="L59" i="826"/>
  <c r="M59" i="826"/>
  <c r="N59" i="826"/>
  <c r="E60" i="826"/>
  <c r="F60" i="826"/>
  <c r="G60" i="826"/>
  <c r="H60" i="826"/>
  <c r="I60" i="826"/>
  <c r="J60" i="826"/>
  <c r="K60" i="826"/>
  <c r="L60" i="826"/>
  <c r="M60" i="826"/>
  <c r="N60" i="826"/>
  <c r="E61" i="826"/>
  <c r="F61" i="826"/>
  <c r="G61" i="826"/>
  <c r="H61" i="826"/>
  <c r="I61" i="826"/>
  <c r="J61" i="826"/>
  <c r="K61" i="826"/>
  <c r="L61" i="826"/>
  <c r="M61" i="826"/>
  <c r="N61" i="826"/>
  <c r="E62" i="826"/>
  <c r="F62" i="826"/>
  <c r="G62" i="826"/>
  <c r="H62" i="826"/>
  <c r="I62" i="826"/>
  <c r="J62" i="826"/>
  <c r="K62" i="826"/>
  <c r="L62" i="826"/>
  <c r="M62" i="826"/>
  <c r="N62" i="826"/>
  <c r="E63" i="826"/>
  <c r="F63" i="826"/>
  <c r="G63" i="826"/>
  <c r="H63" i="826"/>
  <c r="I63" i="826"/>
  <c r="J63" i="826"/>
  <c r="K63" i="826"/>
  <c r="L63" i="826"/>
  <c r="M63" i="826"/>
  <c r="N63" i="826"/>
  <c r="E64" i="826"/>
  <c r="F64" i="826"/>
  <c r="G64" i="826"/>
  <c r="H64" i="826"/>
  <c r="I64" i="826"/>
  <c r="J64" i="826"/>
  <c r="K64" i="826"/>
  <c r="L64" i="826"/>
  <c r="M64" i="826"/>
  <c r="N64" i="826"/>
  <c r="E65" i="826"/>
  <c r="F65" i="826"/>
  <c r="G65" i="826"/>
  <c r="H65" i="826"/>
  <c r="I65" i="826"/>
  <c r="J65" i="826"/>
  <c r="K65" i="826"/>
  <c r="L65" i="826"/>
  <c r="M65" i="826"/>
  <c r="N65" i="826"/>
  <c r="E66" i="826"/>
  <c r="F66" i="826"/>
  <c r="G66" i="826"/>
  <c r="H66" i="826"/>
  <c r="I66" i="826"/>
  <c r="J66" i="826"/>
  <c r="K66" i="826"/>
  <c r="L66" i="826"/>
  <c r="M66" i="826"/>
  <c r="N66" i="826"/>
  <c r="E67" i="826"/>
  <c r="F67" i="826"/>
  <c r="G67" i="826"/>
  <c r="H67" i="826"/>
  <c r="I67" i="826"/>
  <c r="J67" i="826"/>
  <c r="K67" i="826"/>
  <c r="L67" i="826"/>
  <c r="M67" i="826"/>
  <c r="N67" i="826"/>
  <c r="E68" i="826"/>
  <c r="F68" i="826"/>
  <c r="G68" i="826"/>
  <c r="H68" i="826"/>
  <c r="I68" i="826"/>
  <c r="J68" i="826"/>
  <c r="K68" i="826"/>
  <c r="L68" i="826"/>
  <c r="M68" i="826"/>
  <c r="N68" i="826"/>
  <c r="K71" i="826"/>
  <c r="E6" i="825"/>
  <c r="F6" i="825"/>
  <c r="G6" i="825"/>
  <c r="H6" i="825"/>
  <c r="J6" i="825"/>
  <c r="K6" i="825"/>
  <c r="L6" i="825"/>
  <c r="M6" i="825"/>
  <c r="E7" i="825"/>
  <c r="E33" i="825" s="1"/>
  <c r="G7" i="825"/>
  <c r="I7" i="825"/>
  <c r="I33" i="825" s="1"/>
  <c r="K7" i="825"/>
  <c r="M7" i="825"/>
  <c r="M33" i="825" s="1"/>
  <c r="E8" i="825"/>
  <c r="G8" i="825"/>
  <c r="I8" i="825"/>
  <c r="K8" i="825"/>
  <c r="M8" i="825"/>
  <c r="E9" i="825"/>
  <c r="G9" i="825"/>
  <c r="I9" i="825"/>
  <c r="K9" i="825"/>
  <c r="M9" i="825"/>
  <c r="E10" i="825"/>
  <c r="G10" i="825"/>
  <c r="I10" i="825"/>
  <c r="K10" i="825"/>
  <c r="M10" i="825"/>
  <c r="E11" i="825"/>
  <c r="G11" i="825"/>
  <c r="I11" i="825"/>
  <c r="K11" i="825"/>
  <c r="M11" i="825"/>
  <c r="E12" i="825"/>
  <c r="G12" i="825"/>
  <c r="I12" i="825"/>
  <c r="K12" i="825"/>
  <c r="M12" i="825"/>
  <c r="E13" i="825"/>
  <c r="G13" i="825"/>
  <c r="I13" i="825"/>
  <c r="K13" i="825"/>
  <c r="M13" i="825"/>
  <c r="E14" i="825"/>
  <c r="G14" i="825"/>
  <c r="I14" i="825"/>
  <c r="K14" i="825"/>
  <c r="M14" i="825"/>
  <c r="E15" i="825"/>
  <c r="G15" i="825"/>
  <c r="I15" i="825"/>
  <c r="K15" i="825"/>
  <c r="M15" i="825"/>
  <c r="E16" i="825"/>
  <c r="G16" i="825"/>
  <c r="I16" i="825"/>
  <c r="K16" i="825"/>
  <c r="M16" i="825"/>
  <c r="E17" i="825"/>
  <c r="G17" i="825"/>
  <c r="I17" i="825"/>
  <c r="K17" i="825"/>
  <c r="M17" i="825"/>
  <c r="E18" i="825"/>
  <c r="G18" i="825"/>
  <c r="I18" i="825"/>
  <c r="K18" i="825"/>
  <c r="M18" i="825"/>
  <c r="E19" i="825"/>
  <c r="G19" i="825"/>
  <c r="I19" i="825"/>
  <c r="K19" i="825"/>
  <c r="M19" i="825"/>
  <c r="E20" i="825"/>
  <c r="G20" i="825"/>
  <c r="I20" i="825"/>
  <c r="K20" i="825"/>
  <c r="M20" i="825"/>
  <c r="E21" i="825"/>
  <c r="G21" i="825"/>
  <c r="I21" i="825"/>
  <c r="K21" i="825"/>
  <c r="M21" i="825"/>
  <c r="E22" i="825"/>
  <c r="G22" i="825"/>
  <c r="I22" i="825"/>
  <c r="K22" i="825"/>
  <c r="M22" i="825"/>
  <c r="E23" i="825"/>
  <c r="G23" i="825"/>
  <c r="I23" i="825"/>
  <c r="K23" i="825"/>
  <c r="M23" i="825"/>
  <c r="E24" i="825"/>
  <c r="G24" i="825"/>
  <c r="I24" i="825"/>
  <c r="K24" i="825"/>
  <c r="M24" i="825"/>
  <c r="E25" i="825"/>
  <c r="G25" i="825"/>
  <c r="I25" i="825"/>
  <c r="K25" i="825"/>
  <c r="M25" i="825"/>
  <c r="E26" i="825"/>
  <c r="G26" i="825"/>
  <c r="I26" i="825"/>
  <c r="K26" i="825"/>
  <c r="M26" i="825"/>
  <c r="E27" i="825"/>
  <c r="G27" i="825"/>
  <c r="I27" i="825"/>
  <c r="K27" i="825"/>
  <c r="M27" i="825"/>
  <c r="E32" i="825"/>
  <c r="F32" i="825"/>
  <c r="G32" i="825"/>
  <c r="H32" i="825"/>
  <c r="J32" i="825"/>
  <c r="K32" i="825"/>
  <c r="L32" i="825"/>
  <c r="M32" i="825"/>
  <c r="G33" i="825"/>
  <c r="K33" i="825"/>
  <c r="E35" i="825"/>
  <c r="F35" i="825" s="1"/>
  <c r="G35" i="825"/>
  <c r="H35" i="825" s="1"/>
  <c r="I35" i="825"/>
  <c r="J35" i="825" s="1"/>
  <c r="K35" i="825"/>
  <c r="L35" i="825" s="1"/>
  <c r="M35" i="825"/>
  <c r="N35" i="825" s="1"/>
  <c r="E36" i="825"/>
  <c r="F36" i="825" s="1"/>
  <c r="G36" i="825"/>
  <c r="I36" i="825"/>
  <c r="J36" i="825" s="1"/>
  <c r="K36" i="825"/>
  <c r="M36" i="825"/>
  <c r="N36" i="825" s="1"/>
  <c r="E37" i="825"/>
  <c r="F37" i="825" s="1"/>
  <c r="G37" i="825"/>
  <c r="I37" i="825"/>
  <c r="J37" i="825" s="1"/>
  <c r="K37" i="825"/>
  <c r="M37" i="825"/>
  <c r="N37" i="825" s="1"/>
  <c r="E38" i="825"/>
  <c r="G38" i="825"/>
  <c r="I38" i="825"/>
  <c r="K38" i="825"/>
  <c r="M38" i="825"/>
  <c r="E39" i="825"/>
  <c r="G39" i="825"/>
  <c r="I39" i="825"/>
  <c r="K39" i="825"/>
  <c r="M39" i="825"/>
  <c r="E40" i="825"/>
  <c r="F40" i="825" s="1"/>
  <c r="G40" i="825"/>
  <c r="H40" i="825" s="1"/>
  <c r="I40" i="825"/>
  <c r="J40" i="825" s="1"/>
  <c r="K40" i="825"/>
  <c r="L40" i="825" s="1"/>
  <c r="M40" i="825"/>
  <c r="N40" i="825" s="1"/>
  <c r="E41" i="825"/>
  <c r="F41" i="825" s="1"/>
  <c r="G41" i="825"/>
  <c r="I41" i="825"/>
  <c r="J41" i="825" s="1"/>
  <c r="K41" i="825"/>
  <c r="M41" i="825"/>
  <c r="N41" i="825" s="1"/>
  <c r="E42" i="825"/>
  <c r="G42" i="825"/>
  <c r="I42" i="825"/>
  <c r="K42" i="825"/>
  <c r="M42" i="825"/>
  <c r="E43" i="825"/>
  <c r="F43" i="825" s="1"/>
  <c r="G43" i="825"/>
  <c r="H43" i="825" s="1"/>
  <c r="I43" i="825"/>
  <c r="J43" i="825" s="1"/>
  <c r="K43" i="825"/>
  <c r="L43" i="825" s="1"/>
  <c r="M43" i="825"/>
  <c r="N43" i="825" s="1"/>
  <c r="E44" i="825"/>
  <c r="G44" i="825"/>
  <c r="H44" i="825" s="1"/>
  <c r="I44" i="825"/>
  <c r="K44" i="825"/>
  <c r="L44" i="825" s="1"/>
  <c r="M44" i="825"/>
  <c r="E45" i="825"/>
  <c r="G45" i="825"/>
  <c r="I45" i="825"/>
  <c r="K45" i="825"/>
  <c r="M45" i="825"/>
  <c r="E46" i="825"/>
  <c r="F46" i="825" s="1"/>
  <c r="G46" i="825"/>
  <c r="H46" i="825" s="1"/>
  <c r="I46" i="825"/>
  <c r="J46" i="825" s="1"/>
  <c r="K46" i="825"/>
  <c r="L46" i="825" s="1"/>
  <c r="M46" i="825"/>
  <c r="N46" i="825" s="1"/>
  <c r="E47" i="825"/>
  <c r="F47" i="825" s="1"/>
  <c r="G47" i="825"/>
  <c r="I47" i="825"/>
  <c r="J47" i="825" s="1"/>
  <c r="K47" i="825"/>
  <c r="M47" i="825"/>
  <c r="N47" i="825" s="1"/>
  <c r="E48" i="825"/>
  <c r="G48" i="825"/>
  <c r="I48" i="825"/>
  <c r="K48" i="825"/>
  <c r="M48" i="825"/>
  <c r="E49" i="825"/>
  <c r="F49" i="825" s="1"/>
  <c r="G49" i="825"/>
  <c r="H49" i="825" s="1"/>
  <c r="I49" i="825"/>
  <c r="J49" i="825" s="1"/>
  <c r="K49" i="825"/>
  <c r="L49" i="825" s="1"/>
  <c r="M49" i="825"/>
  <c r="N49" i="825" s="1"/>
  <c r="E50" i="825"/>
  <c r="G50" i="825"/>
  <c r="H50" i="825" s="1"/>
  <c r="I50" i="825"/>
  <c r="K50" i="825"/>
  <c r="L50" i="825" s="1"/>
  <c r="M50" i="825"/>
  <c r="E51" i="825"/>
  <c r="F51" i="825" s="1"/>
  <c r="G51" i="825"/>
  <c r="I51" i="825"/>
  <c r="J51" i="825" s="1"/>
  <c r="K51" i="825"/>
  <c r="M51" i="825"/>
  <c r="N51" i="825" s="1"/>
  <c r="E52" i="825"/>
  <c r="F52" i="825" s="1"/>
  <c r="G52" i="825"/>
  <c r="H52" i="825" s="1"/>
  <c r="I52" i="825"/>
  <c r="J52" i="825" s="1"/>
  <c r="K52" i="825"/>
  <c r="L52" i="825" s="1"/>
  <c r="M52" i="825"/>
  <c r="N52" i="825" s="1"/>
  <c r="E53" i="825"/>
  <c r="F53" i="825" s="1"/>
  <c r="G53" i="825"/>
  <c r="I53" i="825"/>
  <c r="J53" i="825" s="1"/>
  <c r="K53" i="825"/>
  <c r="M53" i="825"/>
  <c r="N53" i="825" s="1"/>
  <c r="E54" i="825"/>
  <c r="G54" i="825"/>
  <c r="H54" i="825" s="1"/>
  <c r="I54" i="825"/>
  <c r="K54" i="825"/>
  <c r="L54" i="825" s="1"/>
  <c r="M54" i="825"/>
  <c r="E55" i="825"/>
  <c r="F55" i="825" s="1"/>
  <c r="G55" i="825"/>
  <c r="H55" i="825" s="1"/>
  <c r="I55" i="825"/>
  <c r="J55" i="825" s="1"/>
  <c r="K55" i="825"/>
  <c r="L55" i="825" s="1"/>
  <c r="M55" i="825"/>
  <c r="N55" i="825" s="1"/>
  <c r="E56" i="825"/>
  <c r="G56" i="825"/>
  <c r="H56" i="825" s="1"/>
  <c r="I56" i="825"/>
  <c r="K56" i="825"/>
  <c r="L56" i="825" s="1"/>
  <c r="M56" i="825"/>
  <c r="E57" i="825"/>
  <c r="F57" i="825" s="1"/>
  <c r="G57" i="825"/>
  <c r="I57" i="825"/>
  <c r="J57" i="825" s="1"/>
  <c r="K57" i="825"/>
  <c r="M57" i="825"/>
  <c r="N57" i="825" s="1"/>
  <c r="E58" i="825"/>
  <c r="F58" i="825" s="1"/>
  <c r="G58" i="825"/>
  <c r="H58" i="825" s="1"/>
  <c r="I58" i="825"/>
  <c r="J58" i="825" s="1"/>
  <c r="K58" i="825"/>
  <c r="L58" i="825" s="1"/>
  <c r="M58" i="825"/>
  <c r="N58" i="825" s="1"/>
  <c r="C61" i="825"/>
  <c r="L48" i="825" l="1"/>
  <c r="H48" i="825"/>
  <c r="N45" i="825"/>
  <c r="J45" i="825"/>
  <c r="F45" i="825"/>
  <c r="L42" i="825"/>
  <c r="H42" i="825"/>
  <c r="N39" i="825"/>
  <c r="J39" i="825"/>
  <c r="F39" i="825"/>
  <c r="L38" i="825"/>
  <c r="H38" i="825"/>
  <c r="L36" i="825"/>
  <c r="H36" i="825"/>
  <c r="L57" i="825"/>
  <c r="H57" i="825"/>
  <c r="N56" i="825"/>
  <c r="J56" i="825"/>
  <c r="F56" i="825"/>
  <c r="N54" i="825"/>
  <c r="J54" i="825"/>
  <c r="F54" i="825"/>
  <c r="L53" i="825"/>
  <c r="H53" i="825"/>
  <c r="L51" i="825"/>
  <c r="H51" i="825"/>
  <c r="N50" i="825"/>
  <c r="J50" i="825"/>
  <c r="F50" i="825"/>
  <c r="N48" i="825"/>
  <c r="J48" i="825"/>
  <c r="F48" i="825"/>
  <c r="L47" i="825"/>
  <c r="H47" i="825"/>
  <c r="L45" i="825"/>
  <c r="H45" i="825"/>
  <c r="N44" i="825"/>
  <c r="J44" i="825"/>
  <c r="F44" i="825"/>
  <c r="N42" i="825"/>
  <c r="J42" i="825"/>
  <c r="F42" i="825"/>
  <c r="L41" i="825"/>
  <c r="H41" i="825"/>
  <c r="L39" i="825"/>
  <c r="H39" i="825"/>
  <c r="N38" i="825"/>
  <c r="J38" i="825"/>
  <c r="F38" i="825"/>
  <c r="L37" i="825"/>
  <c r="H37" i="825"/>
  <c r="D57" i="389" l="1"/>
  <c r="D58" i="389"/>
  <c r="J26" i="501" l="1"/>
  <c r="E35" i="487" l="1"/>
  <c r="E38" i="487"/>
  <c r="E41" i="487"/>
  <c r="E42" i="487"/>
  <c r="E43" i="487"/>
  <c r="C58" i="487" l="1"/>
  <c r="I26" i="501" l="1"/>
  <c r="K26" i="501"/>
  <c r="L26" i="501"/>
  <c r="M26" i="501"/>
  <c r="J73" i="491" l="1"/>
  <c r="G30" i="500" l="1"/>
  <c r="F26" i="501" l="1"/>
  <c r="E26" i="501"/>
  <c r="G26" i="501"/>
  <c r="C18" i="501" l="1"/>
  <c r="C70" i="501"/>
  <c r="M23" i="501" l="1"/>
  <c r="E66" i="491" l="1"/>
  <c r="E65" i="491"/>
  <c r="E64" i="491"/>
  <c r="E62" i="491"/>
  <c r="E7" i="501" l="1"/>
  <c r="C66" i="500" l="1"/>
  <c r="N27" i="458" l="1"/>
  <c r="M27" i="458"/>
  <c r="L27" i="458"/>
  <c r="K27" i="458"/>
  <c r="J27" i="458"/>
  <c r="I27" i="458"/>
  <c r="N26" i="458"/>
  <c r="M26" i="458"/>
  <c r="L26" i="458"/>
  <c r="K26" i="458"/>
  <c r="J26" i="458"/>
  <c r="I26" i="458"/>
  <c r="N25" i="458"/>
  <c r="M25" i="458"/>
  <c r="L25" i="458"/>
  <c r="K25" i="458"/>
  <c r="J25" i="458"/>
  <c r="I25" i="458"/>
  <c r="H27" i="458"/>
  <c r="H26" i="458"/>
  <c r="H25" i="458"/>
  <c r="N24" i="458"/>
  <c r="M24" i="458"/>
  <c r="L24" i="458"/>
  <c r="K24" i="458"/>
  <c r="J24" i="458"/>
  <c r="I24" i="458"/>
  <c r="H24" i="458"/>
  <c r="C63" i="501" l="1"/>
  <c r="F68" i="501"/>
  <c r="G68" i="501"/>
  <c r="H68" i="501"/>
  <c r="I68" i="501"/>
  <c r="J68" i="501"/>
  <c r="K68" i="501"/>
  <c r="L68" i="501"/>
  <c r="M68" i="501"/>
  <c r="F69" i="501"/>
  <c r="G69" i="501"/>
  <c r="H69" i="501"/>
  <c r="I69" i="501"/>
  <c r="J69" i="501"/>
  <c r="K69" i="501"/>
  <c r="L69" i="501"/>
  <c r="M69" i="501"/>
  <c r="E69" i="501"/>
  <c r="E68" i="501"/>
  <c r="F62" i="501" l="1"/>
  <c r="G62" i="501"/>
  <c r="H62" i="501"/>
  <c r="I62" i="501"/>
  <c r="J62" i="501"/>
  <c r="K62" i="501"/>
  <c r="L62" i="501"/>
  <c r="M62" i="501"/>
  <c r="E62" i="501"/>
  <c r="E60" i="501"/>
  <c r="F60" i="501"/>
  <c r="G60" i="501"/>
  <c r="H60" i="501"/>
  <c r="I60" i="501"/>
  <c r="J60" i="501"/>
  <c r="K60" i="501"/>
  <c r="L60" i="501"/>
  <c r="M60" i="501"/>
  <c r="E32" i="501"/>
  <c r="F32" i="501"/>
  <c r="G32" i="501"/>
  <c r="H32" i="501"/>
  <c r="I32" i="501"/>
  <c r="J32" i="501"/>
  <c r="K32" i="501"/>
  <c r="L32" i="501"/>
  <c r="M32" i="501"/>
  <c r="M38" i="501"/>
  <c r="L38" i="501"/>
  <c r="K38" i="501"/>
  <c r="J38" i="501"/>
  <c r="I38" i="501"/>
  <c r="H38" i="501"/>
  <c r="G38" i="501"/>
  <c r="F38" i="501"/>
  <c r="E38" i="501"/>
  <c r="F41" i="487" l="1"/>
  <c r="G41" i="487"/>
  <c r="F42" i="487"/>
  <c r="G42" i="487"/>
  <c r="F43" i="487"/>
  <c r="G43" i="487"/>
  <c r="F38" i="487"/>
  <c r="G38" i="487"/>
  <c r="F35" i="487"/>
  <c r="G35" i="487"/>
  <c r="C59" i="564" l="1"/>
  <c r="D43" i="487" l="1"/>
  <c r="D42" i="487"/>
  <c r="Q43" i="487"/>
  <c r="P43" i="487"/>
  <c r="O43" i="487"/>
  <c r="N43" i="487"/>
  <c r="M43" i="487"/>
  <c r="L43" i="487"/>
  <c r="K43" i="487"/>
  <c r="J43" i="487"/>
  <c r="I43" i="487"/>
  <c r="H43" i="487"/>
  <c r="Q42" i="487"/>
  <c r="P42" i="487"/>
  <c r="O42" i="487"/>
  <c r="N42" i="487"/>
  <c r="M42" i="487"/>
  <c r="L42" i="487"/>
  <c r="K42" i="487"/>
  <c r="J42" i="487"/>
  <c r="I42" i="487"/>
  <c r="H42" i="487"/>
  <c r="Q41" i="487"/>
  <c r="P41" i="487"/>
  <c r="O41" i="487"/>
  <c r="N41" i="487"/>
  <c r="M41" i="487"/>
  <c r="L41" i="487"/>
  <c r="K41" i="487"/>
  <c r="J41" i="487"/>
  <c r="I41" i="487"/>
  <c r="H41" i="487"/>
  <c r="Q38" i="487"/>
  <c r="P38" i="487"/>
  <c r="O38" i="487"/>
  <c r="N38" i="487"/>
  <c r="M38" i="487"/>
  <c r="L38" i="487"/>
  <c r="K38" i="487"/>
  <c r="J38" i="487"/>
  <c r="I38" i="487"/>
  <c r="H38" i="487"/>
  <c r="Q35" i="487"/>
  <c r="P35" i="487"/>
  <c r="O35" i="487"/>
  <c r="N35" i="487"/>
  <c r="M35" i="487"/>
  <c r="L35" i="487"/>
  <c r="K35" i="487"/>
  <c r="J35" i="487"/>
  <c r="I35" i="487"/>
  <c r="H35" i="487"/>
  <c r="Q17" i="487"/>
  <c r="P17" i="487"/>
  <c r="O17" i="487"/>
  <c r="N17" i="487"/>
  <c r="M17" i="487"/>
  <c r="L17" i="487"/>
  <c r="K17" i="487"/>
  <c r="J17" i="487"/>
  <c r="I17" i="487"/>
  <c r="H17" i="487"/>
  <c r="G17" i="487"/>
  <c r="F17" i="487"/>
  <c r="E17" i="487"/>
  <c r="D17" i="487"/>
  <c r="Q16" i="487"/>
  <c r="P16" i="487"/>
  <c r="O16" i="487"/>
  <c r="N16" i="487"/>
  <c r="M16" i="487"/>
  <c r="L16" i="487"/>
  <c r="K16" i="487"/>
  <c r="J16" i="487"/>
  <c r="I16" i="487"/>
  <c r="H16" i="487"/>
  <c r="G16" i="487"/>
  <c r="F16" i="487"/>
  <c r="E16" i="487"/>
  <c r="D16" i="487"/>
  <c r="Q15" i="487"/>
  <c r="P15" i="487"/>
  <c r="O15" i="487"/>
  <c r="N15" i="487"/>
  <c r="M15" i="487"/>
  <c r="L15" i="487"/>
  <c r="K15" i="487"/>
  <c r="J15" i="487"/>
  <c r="I15" i="487"/>
  <c r="H15" i="487"/>
  <c r="G15" i="487"/>
  <c r="F15" i="487"/>
  <c r="E15" i="487"/>
  <c r="Q12" i="487"/>
  <c r="P12" i="487"/>
  <c r="O12" i="487"/>
  <c r="N12" i="487"/>
  <c r="M12" i="487"/>
  <c r="L12" i="487"/>
  <c r="K12" i="487"/>
  <c r="J12" i="487"/>
  <c r="I12" i="487"/>
  <c r="H12" i="487"/>
  <c r="G12" i="487"/>
  <c r="F12" i="487"/>
  <c r="E12" i="487"/>
  <c r="Q9" i="487"/>
  <c r="P9" i="487"/>
  <c r="O9" i="487"/>
  <c r="N9" i="487"/>
  <c r="M9" i="487"/>
  <c r="L9" i="487"/>
  <c r="K9" i="487"/>
  <c r="J9" i="487"/>
  <c r="I9" i="487"/>
  <c r="H9" i="487"/>
  <c r="G9" i="487"/>
  <c r="F9" i="487"/>
  <c r="E9" i="487"/>
  <c r="C28" i="501" l="1"/>
  <c r="C45" i="703" l="1"/>
  <c r="C80" i="491" l="1"/>
  <c r="H49" i="502" l="1"/>
  <c r="H27" i="389" l="1"/>
  <c r="Z73" i="27" l="1"/>
  <c r="C71" i="26"/>
  <c r="I60" i="564"/>
  <c r="K74" i="501"/>
  <c r="C69" i="500"/>
  <c r="C57" i="458"/>
  <c r="F61" i="487"/>
  <c r="L40" i="7"/>
  <c r="C51" i="6"/>
  <c r="L67" i="501" l="1"/>
  <c r="K67" i="501"/>
  <c r="J67" i="501"/>
  <c r="I67" i="501"/>
  <c r="H67" i="501"/>
  <c r="G67" i="501"/>
  <c r="F67" i="501"/>
  <c r="E67" i="501"/>
  <c r="L27" i="501"/>
  <c r="K27" i="501"/>
  <c r="J27" i="501"/>
  <c r="I27" i="501"/>
  <c r="H27" i="501"/>
  <c r="G27" i="501"/>
  <c r="F27" i="501"/>
  <c r="E27" i="501"/>
  <c r="L25" i="501"/>
  <c r="K25" i="501"/>
  <c r="J25" i="501"/>
  <c r="I25" i="501"/>
  <c r="H25" i="501"/>
  <c r="G25" i="501"/>
  <c r="F25" i="501"/>
  <c r="E25" i="501"/>
  <c r="L24" i="501"/>
  <c r="K24" i="501"/>
  <c r="J24" i="501"/>
  <c r="I24" i="501"/>
  <c r="H24" i="501"/>
  <c r="G24" i="501"/>
  <c r="F24" i="501"/>
  <c r="E24" i="501"/>
  <c r="L23" i="501"/>
  <c r="K23" i="501"/>
  <c r="J23" i="501"/>
  <c r="I23" i="501"/>
  <c r="H23" i="501"/>
  <c r="G23" i="501"/>
  <c r="F23" i="501"/>
  <c r="E23" i="501"/>
  <c r="M27" i="501"/>
  <c r="M25" i="501"/>
  <c r="M24"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E31" i="564" l="1"/>
  <c r="E39" i="564" l="1"/>
  <c r="H37" i="564"/>
  <c r="E37" i="564"/>
  <c r="G18" i="564"/>
  <c r="H14" i="564"/>
  <c r="E14" i="564"/>
  <c r="G15" i="564"/>
  <c r="H36" i="564"/>
  <c r="E36" i="564"/>
  <c r="G26" i="564"/>
  <c r="H33" i="564"/>
  <c r="E33" i="564"/>
  <c r="H21" i="564"/>
  <c r="E21" i="564"/>
  <c r="G25" i="564"/>
  <c r="G24" i="564"/>
  <c r="H32" i="564"/>
  <c r="E32" i="564"/>
  <c r="H12" i="564"/>
  <c r="G12" i="564"/>
  <c r="E12" i="564"/>
  <c r="H23" i="564"/>
  <c r="G23" i="564"/>
  <c r="E23" i="564"/>
  <c r="G13" i="564"/>
  <c r="E13" i="564"/>
  <c r="H19" i="564"/>
  <c r="G19" i="564"/>
  <c r="E19" i="564"/>
  <c r="H16" i="564"/>
  <c r="G16" i="564"/>
  <c r="E16" i="564"/>
  <c r="H20" i="564"/>
  <c r="E20" i="564"/>
  <c r="H22" i="564"/>
  <c r="G22" i="564"/>
  <c r="E22" i="564"/>
  <c r="H17" i="564"/>
  <c r="E17" i="564"/>
  <c r="H9" i="564"/>
  <c r="G9" i="564"/>
  <c r="H29" i="564"/>
  <c r="G29" i="564"/>
  <c r="E29" i="564"/>
  <c r="H35" i="564"/>
  <c r="G35" i="564"/>
  <c r="E35" i="564"/>
  <c r="H28" i="564"/>
  <c r="G28" i="564"/>
  <c r="E28" i="564"/>
  <c r="H11" i="564"/>
  <c r="G11" i="564"/>
  <c r="E11" i="564"/>
  <c r="H27" i="564"/>
  <c r="E27" i="564"/>
  <c r="G38" i="564"/>
  <c r="E9" i="564"/>
  <c r="H13" i="564"/>
  <c r="G31" i="564"/>
  <c r="G32" i="564"/>
  <c r="E24" i="564"/>
  <c r="H24" i="564"/>
  <c r="G30" i="564"/>
  <c r="E25" i="564"/>
  <c r="H25" i="564"/>
  <c r="G21" i="564"/>
  <c r="E10" i="564"/>
  <c r="H10" i="564"/>
  <c r="G33" i="564"/>
  <c r="E26" i="564"/>
  <c r="H26" i="564"/>
  <c r="G36" i="564"/>
  <c r="E15" i="564"/>
  <c r="H15" i="564"/>
  <c r="G14" i="564"/>
  <c r="H18" i="564"/>
  <c r="G37" i="564"/>
  <c r="E34" i="564"/>
  <c r="H34" i="564"/>
  <c r="G39" i="564"/>
  <c r="I18" i="564" l="1"/>
  <c r="I15" i="564"/>
  <c r="I24" i="564"/>
  <c r="I13" i="564"/>
  <c r="I28" i="564"/>
  <c r="I29" i="564"/>
  <c r="I9" i="564"/>
  <c r="I16" i="564"/>
  <c r="I23" i="564"/>
  <c r="I36" i="564"/>
  <c r="I37" i="564"/>
  <c r="I26" i="564"/>
  <c r="I25" i="564"/>
  <c r="I11" i="564"/>
  <c r="I35" i="564"/>
  <c r="I22" i="564"/>
  <c r="I19" i="564"/>
  <c r="I12" i="564"/>
  <c r="I32" i="564"/>
  <c r="I21" i="564"/>
  <c r="I33" i="564"/>
  <c r="I14" i="564"/>
  <c r="G10" i="564"/>
  <c r="I10" i="564" s="1"/>
  <c r="G27" i="564"/>
  <c r="E18" i="564"/>
  <c r="G17" i="564"/>
  <c r="G20" i="564"/>
  <c r="H39" i="564"/>
  <c r="E30" i="564"/>
  <c r="H30" i="564"/>
  <c r="G34" i="564"/>
  <c r="E38" i="564"/>
  <c r="H38" i="564"/>
  <c r="H31" i="564"/>
  <c r="F38" i="564"/>
  <c r="F11" i="564"/>
  <c r="F22" i="564"/>
  <c r="F16" i="564"/>
  <c r="F21" i="564"/>
  <c r="F33" i="564"/>
  <c r="F37" i="564"/>
  <c r="F39" i="564"/>
  <c r="F27" i="564"/>
  <c r="I34" i="564" l="1"/>
  <c r="I27" i="564"/>
  <c r="I31" i="564"/>
  <c r="I30" i="564"/>
  <c r="I39" i="564"/>
  <c r="I38" i="564"/>
  <c r="I20" i="564"/>
  <c r="I17" i="564"/>
  <c r="F9" i="564"/>
  <c r="F32" i="564"/>
  <c r="F35" i="564"/>
  <c r="C7" i="564"/>
  <c r="F14" i="564"/>
  <c r="F19" i="564"/>
  <c r="F28" i="564"/>
  <c r="F13" i="564"/>
  <c r="F18" i="564"/>
  <c r="F26" i="564"/>
  <c r="F25" i="564"/>
  <c r="F23" i="564"/>
  <c r="F36" i="564"/>
  <c r="F12" i="564"/>
  <c r="F34" i="564"/>
  <c r="F15" i="564"/>
  <c r="F10" i="564"/>
  <c r="F24" i="564"/>
  <c r="F20" i="564"/>
  <c r="F29" i="564"/>
  <c r="F17" i="564"/>
  <c r="F31" i="564"/>
  <c r="F30" i="564" l="1"/>
  <c r="L35" i="7" l="1"/>
  <c r="L7" i="501" l="1"/>
  <c r="K45" i="500"/>
  <c r="K8" i="500"/>
  <c r="E46" i="500"/>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J7" i="500"/>
  <c r="J9" i="500"/>
  <c r="I9" i="500"/>
  <c r="J58" i="501"/>
  <c r="G9" i="500"/>
  <c r="E10" i="500"/>
  <c r="E9" i="500"/>
  <c r="L41" i="501"/>
  <c r="L43" i="501"/>
  <c r="L45" i="501"/>
  <c r="L47" i="501"/>
  <c r="L49" i="501"/>
  <c r="J53" i="501"/>
  <c r="J55" i="501"/>
  <c r="J57" i="501"/>
  <c r="F59" i="501"/>
  <c r="L42" i="501"/>
  <c r="L44" i="501"/>
  <c r="L46" i="501"/>
  <c r="L48" i="501"/>
  <c r="L50" i="501"/>
  <c r="F41" i="501"/>
  <c r="H41" i="501"/>
  <c r="J41" i="501"/>
  <c r="F42" i="501"/>
  <c r="H42" i="501"/>
  <c r="J42" i="501"/>
  <c r="F43" i="501"/>
  <c r="H43" i="501"/>
  <c r="J43" i="501"/>
  <c r="F44" i="501"/>
  <c r="H44" i="501"/>
  <c r="J44" i="501"/>
  <c r="F45" i="501"/>
  <c r="H45" i="501"/>
  <c r="J45" i="501"/>
  <c r="F46" i="501"/>
  <c r="H46" i="501"/>
  <c r="J46" i="501"/>
  <c r="F47" i="501"/>
  <c r="H47" i="501"/>
  <c r="J47" i="501"/>
  <c r="F48" i="501"/>
  <c r="H48" i="501"/>
  <c r="J48" i="501"/>
  <c r="F49" i="501"/>
  <c r="H49" i="501"/>
  <c r="J49" i="501"/>
  <c r="F50" i="501"/>
  <c r="H50" i="501"/>
  <c r="J50" i="501"/>
  <c r="M51" i="501"/>
  <c r="K51" i="501"/>
  <c r="F51" i="501"/>
  <c r="H51" i="501"/>
  <c r="J51" i="501"/>
  <c r="M52" i="501"/>
  <c r="K52" i="501"/>
  <c r="I52" i="501"/>
  <c r="G52" i="501"/>
  <c r="E52" i="501"/>
  <c r="H52" i="501"/>
  <c r="L52" i="501"/>
  <c r="F53" i="501"/>
  <c r="M54" i="501"/>
  <c r="K54" i="501"/>
  <c r="I54" i="501"/>
  <c r="G54" i="501"/>
  <c r="E54" i="501"/>
  <c r="H54" i="501"/>
  <c r="L54" i="501"/>
  <c r="F55" i="501"/>
  <c r="M56" i="501"/>
  <c r="K56" i="501"/>
  <c r="I56" i="501"/>
  <c r="G56" i="501"/>
  <c r="E56" i="501"/>
  <c r="H56" i="501"/>
  <c r="L56" i="501"/>
  <c r="F57" i="501"/>
  <c r="M58" i="501"/>
  <c r="K58" i="501"/>
  <c r="I58" i="501"/>
  <c r="G58" i="501"/>
  <c r="E58" i="501"/>
  <c r="H58" i="501"/>
  <c r="L58" i="501"/>
  <c r="E41" i="501"/>
  <c r="G41" i="501"/>
  <c r="I41" i="501"/>
  <c r="K41" i="501"/>
  <c r="M41" i="501"/>
  <c r="E42" i="501"/>
  <c r="G42" i="501"/>
  <c r="I42" i="501"/>
  <c r="K42" i="501"/>
  <c r="M42" i="501"/>
  <c r="E43" i="501"/>
  <c r="G43" i="501"/>
  <c r="I43" i="501"/>
  <c r="K43" i="501"/>
  <c r="M43" i="501"/>
  <c r="E44" i="501"/>
  <c r="G44" i="501"/>
  <c r="I44" i="501"/>
  <c r="K44" i="501"/>
  <c r="M44" i="501"/>
  <c r="E45" i="501"/>
  <c r="G45" i="501"/>
  <c r="I45" i="501"/>
  <c r="K45" i="501"/>
  <c r="M45" i="501"/>
  <c r="E46" i="501"/>
  <c r="G46" i="501"/>
  <c r="I46" i="501"/>
  <c r="K46" i="501"/>
  <c r="M46" i="501"/>
  <c r="E47" i="501"/>
  <c r="G47" i="501"/>
  <c r="I47" i="501"/>
  <c r="K47" i="501"/>
  <c r="M47" i="501"/>
  <c r="E48" i="501"/>
  <c r="G48" i="501"/>
  <c r="I48" i="501"/>
  <c r="K48" i="501"/>
  <c r="M48" i="501"/>
  <c r="E49" i="501"/>
  <c r="G49" i="501"/>
  <c r="I49" i="501"/>
  <c r="K49" i="501"/>
  <c r="M49" i="501"/>
  <c r="E50" i="501"/>
  <c r="G50" i="501"/>
  <c r="I50" i="501"/>
  <c r="K50" i="501"/>
  <c r="M50" i="501"/>
  <c r="E51" i="501"/>
  <c r="G51" i="501"/>
  <c r="I51" i="501"/>
  <c r="L51" i="501"/>
  <c r="F52" i="501"/>
  <c r="J52" i="501"/>
  <c r="M53" i="501"/>
  <c r="K53" i="501"/>
  <c r="I53" i="501"/>
  <c r="G53" i="501"/>
  <c r="E53" i="501"/>
  <c r="H53" i="501"/>
  <c r="L53" i="501"/>
  <c r="F54" i="501"/>
  <c r="J54" i="501"/>
  <c r="M55" i="501"/>
  <c r="K55" i="501"/>
  <c r="I55" i="501"/>
  <c r="G55" i="501"/>
  <c r="E55" i="501"/>
  <c r="H55" i="501"/>
  <c r="L55" i="501"/>
  <c r="F56" i="501"/>
  <c r="J56" i="501"/>
  <c r="M57" i="501"/>
  <c r="K57" i="501"/>
  <c r="I57" i="501"/>
  <c r="G57" i="501"/>
  <c r="E57" i="501"/>
  <c r="H57" i="501"/>
  <c r="L57" i="501"/>
  <c r="F58" i="501"/>
  <c r="M59" i="501"/>
  <c r="K59" i="501"/>
  <c r="I59" i="501"/>
  <c r="G59" i="501"/>
  <c r="E59" i="501"/>
  <c r="L59" i="501"/>
  <c r="J59" i="501"/>
  <c r="H59" i="501"/>
  <c r="F34" i="501"/>
  <c r="H34" i="501"/>
  <c r="J34" i="501"/>
  <c r="L34" i="501"/>
  <c r="E35" i="501"/>
  <c r="G35" i="501"/>
  <c r="I35" i="501"/>
  <c r="K35" i="501"/>
  <c r="M35" i="501"/>
  <c r="F36" i="501"/>
  <c r="H36" i="501"/>
  <c r="J36" i="501"/>
  <c r="L36" i="501"/>
  <c r="E37" i="501"/>
  <c r="G37" i="501"/>
  <c r="I37" i="501"/>
  <c r="K37" i="501"/>
  <c r="M37" i="501"/>
  <c r="E34" i="501"/>
  <c r="G34" i="501"/>
  <c r="I34" i="501"/>
  <c r="K34" i="501"/>
  <c r="M34" i="501"/>
  <c r="F35" i="501"/>
  <c r="H35" i="501"/>
  <c r="J35" i="501"/>
  <c r="L35" i="501"/>
  <c r="E36" i="501"/>
  <c r="G36" i="501"/>
  <c r="I36" i="501"/>
  <c r="K36" i="501"/>
  <c r="M36" i="501"/>
  <c r="F37" i="501"/>
  <c r="H37" i="501"/>
  <c r="J37" i="501"/>
  <c r="L37" i="501"/>
  <c r="F9" i="500"/>
  <c r="H9" i="500"/>
  <c r="F10" i="500"/>
  <c r="H10" i="500"/>
  <c r="J10" i="500"/>
  <c r="F11" i="500"/>
  <c r="H11" i="500"/>
  <c r="J11" i="500"/>
  <c r="F12" i="500"/>
  <c r="H12" i="500"/>
  <c r="J12" i="500"/>
  <c r="F13" i="500"/>
  <c r="H13" i="500"/>
  <c r="J13" i="500"/>
  <c r="F14" i="500"/>
  <c r="H14" i="500"/>
  <c r="J14" i="500"/>
  <c r="F15" i="500"/>
  <c r="H15" i="500"/>
  <c r="J15" i="500"/>
  <c r="F16" i="500"/>
  <c r="H16" i="500"/>
  <c r="J16" i="500"/>
  <c r="F17" i="500"/>
  <c r="H17" i="500"/>
  <c r="J17" i="500"/>
  <c r="F18" i="500"/>
  <c r="H18" i="500"/>
  <c r="J18" i="500"/>
  <c r="F19" i="500"/>
  <c r="H19" i="500"/>
  <c r="J19" i="500"/>
  <c r="F20" i="500"/>
  <c r="H20" i="500"/>
  <c r="J20" i="500"/>
  <c r="F21" i="500"/>
  <c r="H21" i="500"/>
  <c r="J21" i="500"/>
  <c r="F22" i="500"/>
  <c r="H22" i="500"/>
  <c r="J22" i="500"/>
  <c r="F23" i="500"/>
  <c r="H23" i="500"/>
  <c r="J23" i="500"/>
  <c r="F24" i="500"/>
  <c r="H24" i="500"/>
  <c r="J24" i="500"/>
  <c r="F25" i="500"/>
  <c r="H25" i="500"/>
  <c r="J25" i="500"/>
  <c r="F26" i="500"/>
  <c r="H26" i="500"/>
  <c r="J26" i="500"/>
  <c r="F27" i="500"/>
  <c r="H27" i="500"/>
  <c r="J27" i="500"/>
  <c r="F28" i="500"/>
  <c r="H28" i="500"/>
  <c r="J28" i="500"/>
  <c r="F8" i="500"/>
  <c r="H8" i="500"/>
  <c r="J8" i="500"/>
  <c r="J45" i="500"/>
  <c r="H45" i="500"/>
  <c r="F45" i="500"/>
  <c r="J65" i="500"/>
  <c r="H65" i="500"/>
  <c r="F65" i="500"/>
  <c r="J64" i="500"/>
  <c r="H64" i="500"/>
  <c r="F64" i="500"/>
  <c r="J63" i="500"/>
  <c r="H63" i="500"/>
  <c r="F63" i="500"/>
  <c r="J62" i="500"/>
  <c r="H62" i="500"/>
  <c r="F62" i="500"/>
  <c r="J61" i="500"/>
  <c r="H61" i="500"/>
  <c r="F61" i="500"/>
  <c r="J60" i="500"/>
  <c r="H60" i="500"/>
  <c r="F60" i="500"/>
  <c r="J59" i="500"/>
  <c r="H59" i="500"/>
  <c r="F59" i="500"/>
  <c r="J58" i="500"/>
  <c r="H58" i="500"/>
  <c r="F58" i="500"/>
  <c r="J57" i="500"/>
  <c r="H57" i="500"/>
  <c r="F57" i="500"/>
  <c r="J56" i="500"/>
  <c r="H56" i="500"/>
  <c r="F56" i="500"/>
  <c r="J55" i="500"/>
  <c r="H55" i="500"/>
  <c r="F55" i="500"/>
  <c r="J54" i="500"/>
  <c r="H54" i="500"/>
  <c r="F54" i="500"/>
  <c r="J53" i="500"/>
  <c r="H53" i="500"/>
  <c r="F53" i="500"/>
  <c r="J52" i="500"/>
  <c r="H52" i="500"/>
  <c r="F52" i="500"/>
  <c r="J51" i="500"/>
  <c r="H51" i="500"/>
  <c r="F51" i="500"/>
  <c r="J50" i="500"/>
  <c r="H50" i="500"/>
  <c r="F50" i="500"/>
  <c r="J49" i="500"/>
  <c r="H49" i="500"/>
  <c r="F49" i="500"/>
  <c r="J48" i="500"/>
  <c r="H48" i="500"/>
  <c r="F48" i="500"/>
  <c r="J47" i="500"/>
  <c r="H47" i="500"/>
  <c r="F47" i="500"/>
  <c r="J46" i="500"/>
  <c r="H46" i="500"/>
  <c r="F46" i="500"/>
  <c r="I45" i="500"/>
  <c r="G45" i="500"/>
  <c r="E45" i="500"/>
  <c r="I65" i="500"/>
  <c r="G65" i="500"/>
  <c r="E65" i="500"/>
  <c r="I64" i="500"/>
  <c r="G64" i="500"/>
  <c r="E64" i="500"/>
  <c r="I63" i="500"/>
  <c r="G63" i="500"/>
  <c r="E63" i="500"/>
  <c r="I62" i="500"/>
  <c r="G62" i="500"/>
  <c r="E62" i="500"/>
  <c r="I61" i="500"/>
  <c r="G61" i="500"/>
  <c r="E61" i="500"/>
  <c r="I60" i="500"/>
  <c r="G60" i="500"/>
  <c r="E60" i="500"/>
  <c r="I59" i="500"/>
  <c r="G59" i="500"/>
  <c r="E59" i="500"/>
  <c r="I58" i="500"/>
  <c r="G58" i="500"/>
  <c r="E58" i="500"/>
  <c r="I57" i="500"/>
  <c r="G57" i="500"/>
  <c r="E57" i="500"/>
  <c r="I56" i="500"/>
  <c r="G56" i="500"/>
  <c r="E56" i="500"/>
  <c r="I55" i="500"/>
  <c r="G55" i="500"/>
  <c r="E55" i="500"/>
  <c r="I54" i="500"/>
  <c r="G54" i="500"/>
  <c r="E54" i="500"/>
  <c r="I53" i="500"/>
  <c r="G53" i="500"/>
  <c r="E53" i="500"/>
  <c r="I52" i="500"/>
  <c r="G52" i="500"/>
  <c r="E52" i="500"/>
  <c r="I51" i="500"/>
  <c r="G46" i="500"/>
  <c r="E47" i="500"/>
  <c r="I47" i="500"/>
  <c r="G48" i="500"/>
  <c r="E49" i="500"/>
  <c r="I49" i="500"/>
  <c r="G50" i="500"/>
  <c r="E51" i="500"/>
  <c r="G10" i="500"/>
  <c r="I10" i="500"/>
  <c r="E11" i="500"/>
  <c r="G11" i="500"/>
  <c r="I11" i="500"/>
  <c r="E12" i="500"/>
  <c r="G12" i="500"/>
  <c r="I12" i="500"/>
  <c r="E13" i="500"/>
  <c r="G13" i="500"/>
  <c r="I13" i="500"/>
  <c r="E14" i="500"/>
  <c r="G14" i="500"/>
  <c r="I14" i="500"/>
  <c r="E15" i="500"/>
  <c r="G15" i="500"/>
  <c r="I15" i="500"/>
  <c r="E16" i="500"/>
  <c r="G16" i="500"/>
  <c r="I16" i="500"/>
  <c r="E17" i="500"/>
  <c r="G17" i="500"/>
  <c r="I17" i="500"/>
  <c r="E18" i="500"/>
  <c r="G18" i="500"/>
  <c r="I18" i="500"/>
  <c r="E19" i="500"/>
  <c r="G19" i="500"/>
  <c r="I19" i="500"/>
  <c r="E20" i="500"/>
  <c r="G20" i="500"/>
  <c r="I20" i="500"/>
  <c r="E21" i="500"/>
  <c r="G21" i="500"/>
  <c r="I21" i="500"/>
  <c r="E22" i="500"/>
  <c r="G22" i="500"/>
  <c r="I22" i="500"/>
  <c r="E23" i="500"/>
  <c r="G23" i="500"/>
  <c r="I23" i="500"/>
  <c r="E24" i="500"/>
  <c r="G24" i="500"/>
  <c r="I24" i="500"/>
  <c r="E25" i="500"/>
  <c r="G25" i="500"/>
  <c r="I25" i="500"/>
  <c r="E26" i="500"/>
  <c r="G26" i="500"/>
  <c r="I26" i="500"/>
  <c r="E27" i="500"/>
  <c r="G27" i="500"/>
  <c r="I27" i="500"/>
  <c r="E28" i="500"/>
  <c r="G28" i="500"/>
  <c r="I28" i="500"/>
  <c r="E8" i="500"/>
  <c r="G8" i="500"/>
  <c r="I8" i="500"/>
  <c r="I46" i="500"/>
  <c r="G47" i="500"/>
  <c r="E48" i="500"/>
  <c r="I48" i="500"/>
  <c r="G49" i="500"/>
  <c r="E50" i="500"/>
  <c r="I50" i="500"/>
  <c r="G51" i="500"/>
  <c r="K10" i="500"/>
  <c r="AE9" i="500" s="1"/>
  <c r="K12" i="500"/>
  <c r="AE11" i="500" s="1"/>
  <c r="K14" i="500"/>
  <c r="AE13" i="500" s="1"/>
  <c r="K16" i="500"/>
  <c r="AE15" i="500" s="1"/>
  <c r="K18" i="500"/>
  <c r="AE17" i="500" s="1"/>
  <c r="K20" i="500"/>
  <c r="AE19" i="500" s="1"/>
  <c r="K22" i="500"/>
  <c r="AE21" i="500" s="1"/>
  <c r="K24" i="500"/>
  <c r="AE23" i="500" s="1"/>
  <c r="K26" i="500"/>
  <c r="AE25" i="500" s="1"/>
  <c r="K28" i="500"/>
  <c r="AE27" i="500" s="1"/>
  <c r="K47" i="500"/>
  <c r="AG9" i="500" s="1"/>
  <c r="AN9" i="500" s="1"/>
  <c r="K49" i="500"/>
  <c r="AG11" i="500" s="1"/>
  <c r="AN11" i="500" s="1"/>
  <c r="K51" i="500"/>
  <c r="AG13" i="500" s="1"/>
  <c r="AN13" i="500" s="1"/>
  <c r="K53" i="500"/>
  <c r="AG15" i="500" s="1"/>
  <c r="AN15" i="500" s="1"/>
  <c r="K55" i="500"/>
  <c r="AG17" i="500" s="1"/>
  <c r="AN17" i="500" s="1"/>
  <c r="K57" i="500"/>
  <c r="AG19" i="500" s="1"/>
  <c r="AN19" i="500" s="1"/>
  <c r="K59" i="500"/>
  <c r="AG21" i="500" s="1"/>
  <c r="AN21" i="500" s="1"/>
  <c r="K61" i="500"/>
  <c r="AG23" i="500" s="1"/>
  <c r="AN23" i="500" s="1"/>
  <c r="K63" i="500"/>
  <c r="AG25" i="500" s="1"/>
  <c r="AN25" i="500" s="1"/>
  <c r="K65" i="500"/>
  <c r="AG27" i="500" s="1"/>
  <c r="AN27" i="500" s="1"/>
  <c r="K9" i="500"/>
  <c r="AE8" i="500" s="1"/>
  <c r="K11" i="500"/>
  <c r="AE10" i="500" s="1"/>
  <c r="K13" i="500"/>
  <c r="AE12" i="500" s="1"/>
  <c r="K15" i="500"/>
  <c r="AE14" i="500" s="1"/>
  <c r="K17" i="500"/>
  <c r="AE16" i="500" s="1"/>
  <c r="K19" i="500"/>
  <c r="AE18" i="500" s="1"/>
  <c r="K21" i="500"/>
  <c r="AE20" i="500" s="1"/>
  <c r="K23" i="500"/>
  <c r="AE22" i="500" s="1"/>
  <c r="K25" i="500"/>
  <c r="AE24" i="500" s="1"/>
  <c r="K27" i="500"/>
  <c r="AE26" i="500" s="1"/>
  <c r="K46" i="500"/>
  <c r="AG8" i="500" s="1"/>
  <c r="AN8" i="500" s="1"/>
  <c r="K48" i="500"/>
  <c r="AG10" i="500" s="1"/>
  <c r="AN10" i="500" s="1"/>
  <c r="K50" i="500"/>
  <c r="AG12" i="500" s="1"/>
  <c r="AN12" i="500" s="1"/>
  <c r="K52" i="500"/>
  <c r="AG14" i="500" s="1"/>
  <c r="AN14" i="500" s="1"/>
  <c r="K54" i="500"/>
  <c r="AG16" i="500" s="1"/>
  <c r="AN16" i="500" s="1"/>
  <c r="K56" i="500"/>
  <c r="AG18" i="500" s="1"/>
  <c r="AN18" i="500" s="1"/>
  <c r="K58" i="500"/>
  <c r="AG20" i="500" s="1"/>
  <c r="AN20" i="500" s="1"/>
  <c r="K60" i="500"/>
  <c r="AG22" i="500" s="1"/>
  <c r="AN22" i="500" s="1"/>
  <c r="K62" i="500"/>
  <c r="AG24" i="500" s="1"/>
  <c r="AN24" i="500" s="1"/>
  <c r="K64" i="500"/>
  <c r="AG26" i="500" s="1"/>
  <c r="AN26" i="500" s="1"/>
  <c r="K43" i="500" l="1"/>
  <c r="K6" i="500"/>
  <c r="AO27" i="500"/>
  <c r="AO23" i="500"/>
  <c r="AO19" i="500"/>
  <c r="AO15" i="500"/>
  <c r="AO11" i="500"/>
  <c r="J44" i="500"/>
  <c r="AO25" i="500"/>
  <c r="AO21" i="500"/>
  <c r="AO17" i="500"/>
  <c r="AO13" i="500"/>
  <c r="AO9" i="500"/>
  <c r="E7" i="500"/>
  <c r="E44" i="500" s="1"/>
  <c r="G7" i="501"/>
  <c r="K7" i="501"/>
  <c r="I7" i="501"/>
  <c r="M7" i="501"/>
  <c r="H7" i="501"/>
  <c r="I7" i="500"/>
  <c r="I44" i="500" s="1"/>
  <c r="G7" i="500"/>
  <c r="G44" i="500" s="1"/>
  <c r="M13" i="501"/>
  <c r="L14" i="501"/>
  <c r="J12" i="501"/>
  <c r="I13" i="501"/>
  <c r="H14" i="501"/>
  <c r="F12" i="501"/>
  <c r="E13" i="501"/>
  <c r="F7" i="500"/>
  <c r="F44" i="500" s="1"/>
  <c r="H7" i="500"/>
  <c r="H44" i="500" s="1"/>
  <c r="F7" i="501"/>
  <c r="J7" i="501"/>
  <c r="F14" i="501" l="1"/>
  <c r="G13" i="501"/>
  <c r="H12" i="501"/>
  <c r="J14" i="501"/>
  <c r="K13" i="501"/>
  <c r="L12" i="501"/>
  <c r="E11" i="501"/>
  <c r="E10" i="501"/>
  <c r="M15" i="501"/>
  <c r="L16" i="501"/>
  <c r="K17" i="501"/>
  <c r="I15" i="501"/>
  <c r="H16" i="501"/>
  <c r="G17" i="501"/>
  <c r="E15" i="501"/>
  <c r="L15" i="501"/>
  <c r="K16" i="501"/>
  <c r="J17" i="501"/>
  <c r="H15" i="501"/>
  <c r="G16" i="501"/>
  <c r="F17" i="501"/>
  <c r="M9" i="501"/>
  <c r="L10" i="501"/>
  <c r="K11" i="501"/>
  <c r="I9" i="501"/>
  <c r="H10" i="501"/>
  <c r="G11" i="501"/>
  <c r="E9" i="501"/>
  <c r="E12" i="501"/>
  <c r="G14" i="501"/>
  <c r="H13" i="501"/>
  <c r="I12" i="501"/>
  <c r="K14" i="501"/>
  <c r="L13" i="501"/>
  <c r="M10" i="501"/>
  <c r="L11" i="501"/>
  <c r="J9" i="501"/>
  <c r="I10" i="501"/>
  <c r="H11" i="501"/>
  <c r="F9" i="501"/>
  <c r="M17" i="501"/>
  <c r="K15" i="501"/>
  <c r="J16" i="501"/>
  <c r="I17" i="501"/>
  <c r="G15" i="501"/>
  <c r="F16" i="501"/>
  <c r="E17" i="501"/>
  <c r="M12" i="501"/>
  <c r="M16" i="501"/>
  <c r="L17" i="501"/>
  <c r="J15" i="501"/>
  <c r="I16" i="501"/>
  <c r="H17" i="501"/>
  <c r="F15" i="501"/>
  <c r="E16" i="501"/>
  <c r="M11" i="501"/>
  <c r="K9" i="501"/>
  <c r="J10" i="501"/>
  <c r="I11" i="501"/>
  <c r="G9" i="501"/>
  <c r="F10" i="501"/>
  <c r="E14" i="501"/>
  <c r="F13" i="501"/>
  <c r="G12" i="501"/>
  <c r="I14" i="501"/>
  <c r="J13" i="501"/>
  <c r="K12" i="501"/>
  <c r="M14" i="501"/>
  <c r="L9" i="501"/>
  <c r="K10" i="501"/>
  <c r="J11" i="501"/>
  <c r="H9" i="501"/>
  <c r="G10" i="501"/>
  <c r="F11" i="501"/>
  <c r="Q66" i="491" l="1"/>
  <c r="O66" i="491"/>
  <c r="M66" i="491"/>
  <c r="K66" i="491"/>
  <c r="I66" i="491"/>
  <c r="G66" i="491"/>
  <c r="Q65" i="491"/>
  <c r="O65" i="491"/>
  <c r="M65" i="491"/>
  <c r="K65" i="491"/>
  <c r="I65" i="491"/>
  <c r="G65" i="491"/>
  <c r="Q64" i="491"/>
  <c r="O64" i="491"/>
  <c r="M64" i="491"/>
  <c r="K64" i="491"/>
  <c r="I64" i="491"/>
  <c r="G64" i="491"/>
  <c r="Q62" i="491"/>
  <c r="O62" i="491"/>
  <c r="M62" i="491"/>
  <c r="K62" i="491"/>
  <c r="I62" i="491"/>
  <c r="G62" i="491"/>
  <c r="F62" i="491"/>
  <c r="P66" i="491"/>
  <c r="N66" i="491"/>
  <c r="L66" i="491"/>
  <c r="J66" i="491"/>
  <c r="H66" i="491"/>
  <c r="F66" i="491"/>
  <c r="P65" i="491"/>
  <c r="N65" i="491"/>
  <c r="L65" i="491"/>
  <c r="J65" i="491"/>
  <c r="H65" i="491"/>
  <c r="F65" i="491"/>
  <c r="P64" i="491"/>
  <c r="N64" i="491"/>
  <c r="L64" i="491"/>
  <c r="J64" i="491"/>
  <c r="H64" i="491"/>
  <c r="F64" i="491"/>
  <c r="P62" i="491"/>
  <c r="N62" i="491"/>
  <c r="L62" i="491"/>
  <c r="J62" i="491"/>
  <c r="H62" i="491"/>
  <c r="D69" i="491" l="1"/>
  <c r="J69" i="491"/>
  <c r="Q69" i="491" s="1"/>
  <c r="D77" i="491"/>
  <c r="J77" i="491"/>
  <c r="D68" i="491"/>
  <c r="J68" i="491"/>
  <c r="Q68" i="491" s="1"/>
  <c r="D76" i="491"/>
  <c r="J76" i="491"/>
  <c r="D75" i="491"/>
  <c r="J75" i="491"/>
  <c r="D74" i="491"/>
  <c r="J74" i="491"/>
  <c r="D72" i="491"/>
  <c r="J72" i="491"/>
  <c r="Q72" i="491" s="1"/>
  <c r="D71" i="491"/>
  <c r="J71" i="491"/>
  <c r="Q71" i="491" s="1"/>
  <c r="D70" i="491"/>
  <c r="J70" i="491"/>
  <c r="Q70" i="491" s="1"/>
  <c r="D73" i="491"/>
</calcChain>
</file>

<file path=xl/sharedStrings.xml><?xml version="1.0" encoding="utf-8"?>
<sst xmlns="http://schemas.openxmlformats.org/spreadsheetml/2006/main" count="1479" uniqueCount="606">
  <si>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</si>
  <si>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</si>
  <si>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</si>
  <si>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</si>
  <si>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</si>
  <si>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</si>
  <si>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</si>
  <si>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</si>
  <si>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</si>
  <si>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</si>
  <si>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</si>
  <si>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</si>
  <si>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</si>
  <si>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</si>
  <si>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</si>
  <si>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</si>
  <si>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</si>
  <si>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</si>
  <si>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</si>
  <si>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</si>
  <si>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</si>
  <si>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</si>
  <si>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</si>
  <si>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</si>
  <si>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</si>
  <si>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</si>
  <si>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</si>
  <si>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</si>
  <si>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</si>
  <si>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</si>
  <si>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</si>
  <si>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</si>
  <si>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</si>
  <si>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</si>
  <si>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</si>
  <si>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</si>
  <si>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</si>
  <si>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</si>
  <si>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</si>
  <si>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</si>
  <si>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</si>
  <si>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</si>
  <si>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</si>
  <si>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</si>
  <si>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</si>
  <si>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</si>
  <si>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</si>
  <si>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</si>
  <si>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</si>
  <si>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</si>
  <si>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</si>
  <si>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</si>
  <si>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</si>
  <si>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</si>
  <si>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</si>
  <si>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</si>
  <si>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</si>
  <si>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</si>
  <si>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</si>
  <si>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</si>
  <si>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</si>
  <si>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</si>
  <si>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</si>
  <si>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</si>
  <si>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</si>
  <si>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</si>
  <si>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</si>
  <si>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</si>
  <si>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</si>
  <si>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</si>
  <si>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</si>
  <si>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</si>
  <si>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</si>
  <si>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</si>
  <si>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</si>
  <si>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</si>
  <si>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</si>
  <si>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</si>
  <si>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</si>
  <si>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</si>
  <si>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</si>
  <si>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</si>
  <si>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</si>
  <si>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</si>
  <si>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</si>
  <si>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</si>
  <si>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</si>
  <si>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</si>
  <si>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</si>
  <si>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</si>
  <si>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</si>
  <si>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</si>
  <si>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</si>
  <si>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</si>
  <si>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</si>
  <si>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</si>
  <si>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</si>
  <si>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</si>
  <si>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</si>
  <si>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</si>
  <si>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</si>
  <si>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</si>
  <si>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</si>
  <si>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</si>
  <si>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</si>
  <si>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</si>
  <si>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</si>
  <si>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</si>
  <si>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</si>
  <si>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</si>
  <si>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</si>
  <si>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</si>
  <si>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</si>
  <si>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</si>
  <si>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</si>
  <si>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</si>
  <si>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</si>
  <si>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</si>
  <si>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</si>
  <si>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</si>
  <si>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</si>
  <si>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</si>
  <si>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</si>
  <si>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</si>
  <si>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</si>
  <si>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</si>
  <si>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</si>
  <si>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</si>
  <si>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</si>
  <si>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</si>
  <si>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</si>
  <si>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</si>
  <si>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</si>
  <si>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</si>
  <si>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</si>
  <si>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</si>
  <si>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</si>
  <si>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</si>
  <si>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</si>
  <si>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</si>
  <si>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</si>
  <si>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</si>
  <si>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</si>
  <si>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</si>
  <si>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</si>
  <si>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</si>
  <si>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</si>
  <si>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</si>
  <si>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</si>
  <si>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</si>
  <si>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</si>
  <si>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</si>
  <si>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</si>
  <si>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</si>
  <si>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</si>
  <si>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</si>
  <si>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</si>
  <si>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</si>
  <si>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</si>
  <si>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</si>
  <si>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</si>
  <si>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</si>
  <si>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</si>
  <si>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</si>
  <si>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</si>
  <si>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</si>
  <si>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</si>
  <si>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</si>
  <si>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</si>
  <si>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</si>
  <si>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</si>
  <si>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</si>
  <si>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</si>
  <si>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</si>
  <si>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</si>
  <si>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</si>
  <si>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</si>
  <si>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</si>
  <si>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</si>
  <si>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</si>
  <si>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</si>
  <si>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</si>
  <si>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</si>
  <si>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</si>
  <si>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</si>
  <si>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</si>
  <si>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</si>
  <si>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</si>
  <si>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</si>
  <si>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</si>
  <si>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</si>
  <si>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</si>
  <si>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</si>
  <si>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</si>
  <si>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</si>
  <si>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</si>
  <si>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</si>
  <si>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</si>
  <si>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</si>
  <si>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</si>
  <si>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</si>
  <si>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</si>
  <si>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</si>
  <si>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</si>
  <si>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</si>
  <si>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</si>
  <si>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</si>
  <si>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</si>
  <si>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</si>
  <si>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</si>
  <si>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</si>
  <si>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</si>
  <si>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</si>
  <si>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</si>
  <si>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</si>
  <si>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</si>
  <si>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</si>
  <si>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</si>
  <si>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</si>
  <si>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</si>
  <si>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</si>
  <si>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</si>
  <si>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</si>
  <si>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</si>
  <si>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</si>
  <si>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</si>
  <si>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</si>
  <si>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</si>
  <si>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</si>
  <si>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</si>
  <si>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</si>
  <si>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</si>
  <si>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</si>
  <si>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</si>
  <si>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</si>
  <si>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</si>
  <si>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</si>
  <si>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</si>
  <si>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</si>
  <si>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</si>
  <si>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</si>
  <si>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</si>
  <si>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</si>
  <si>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</si>
  <si>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</si>
  <si>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</si>
  <si>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</si>
  <si>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</si>
  <si>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</si>
  <si>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</si>
  <si>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</si>
  <si>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</si>
  <si>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</si>
  <si>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</si>
  <si>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</si>
  <si>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</si>
  <si>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</si>
  <si>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</si>
  <si>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</si>
  <si>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</si>
  <si>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</si>
  <si>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</si>
  <si>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</si>
  <si>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</si>
  <si>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</si>
  <si>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</si>
  <si>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</si>
  <si>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</si>
  <si>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</si>
  <si>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</si>
  <si>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</si>
  <si>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</si>
  <si>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</si>
  <si>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</si>
  <si>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</si>
  <si>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</si>
  <si>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</si>
  <si>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</si>
  <si>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</si>
  <si>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</si>
  <si>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</si>
  <si>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</si>
  <si>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</si>
  <si>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</si>
  <si>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</si>
  <si>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</si>
  <si>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</si>
  <si>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</si>
  <si>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</si>
  <si>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</si>
  <si>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</si>
  <si>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</si>
  <si>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</si>
  <si>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</si>
  <si>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</si>
  <si>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</si>
  <si>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</si>
  <si>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</si>
  <si>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</si>
  <si>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</si>
  <si>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</si>
  <si>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</si>
  <si>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</si>
  <si>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</si>
  <si>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</si>
  <si>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</si>
  <si>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</si>
  <si>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</si>
  <si>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</si>
  <si>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</si>
  <si>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</si>
  <si>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</si>
  <si>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</si>
  <si>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</si>
  <si>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</si>
  <si>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</si>
  <si>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</si>
  <si>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</si>
  <si>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</si>
  <si>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</si>
  <si>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</si>
  <si>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</si>
  <si>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</si>
  <si>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</si>
  <si>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</si>
  <si>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</si>
  <si>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</si>
  <si>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</si>
  <si>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</si>
  <si>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</si>
  <si>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</si>
  <si>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</si>
  <si>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</si>
  <si>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</si>
  <si>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</si>
  <si>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</si>
  <si>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</si>
  <si>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</si>
  <si>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</si>
  <si>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</si>
  <si>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</si>
  <si>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</si>
  <si>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</si>
  <si>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</si>
  <si>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</si>
  <si>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</si>
  <si>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</si>
  <si>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</si>
  <si>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</si>
  <si>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</si>
  <si>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</si>
  <si>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</si>
  <si>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</si>
  <si>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</si>
  <si>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</si>
  <si>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</si>
  <si>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</si>
  <si>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</si>
  <si>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</si>
  <si>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</si>
  <si>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</si>
  <si>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</si>
  <si>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</si>
  <si>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</si>
  <si>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</si>
  <si>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</si>
  <si>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</si>
  <si>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</si>
  <si>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</si>
  <si>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</si>
  <si>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</si>
  <si>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</si>
  <si>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</si>
  <si>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</si>
  <si>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</si>
  <si>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</si>
  <si>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</si>
  <si>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</si>
  <si>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</si>
  <si>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</si>
  <si>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</si>
  <si>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</si>
  <si>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</si>
  <si>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</si>
  <si>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</si>
  <si>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</si>
  <si>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</si>
  <si>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</si>
  <si>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</si>
  <si>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</si>
  <si>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</si>
  <si>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</si>
  <si>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</si>
  <si>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</si>
  <si>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</si>
  <si>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</si>
  <si>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</si>
  <si>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</si>
  <si>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</si>
  <si>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</si>
  <si>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</si>
  <si>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</si>
  <si>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</si>
  <si>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</si>
  <si>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</si>
  <si>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</si>
  <si>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</si>
  <si>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</si>
  <si>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</si>
  <si>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</si>
  <si>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</si>
  <si>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</si>
  <si>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</si>
  <si>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</si>
  <si>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</si>
  <si>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</si>
  <si>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</si>
  <si>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</si>
  <si>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</si>
  <si>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</si>
  <si>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</si>
  <si>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</si>
  <si>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</si>
  <si>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</si>
  <si>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</si>
  <si>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</si>
  <si>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</si>
  <si>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</si>
  <si>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</si>
  <si>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</si>
  <si>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</si>
  <si>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</si>
  <si>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</si>
  <si>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</si>
  <si>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</si>
  <si>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</si>
  <si>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</si>
  <si>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</si>
  <si>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</si>
  <si>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</si>
  <si>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</si>
  <si>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</si>
  <si>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</si>
  <si>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</si>
  <si>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</si>
  <si>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</si>
  <si>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</si>
  <si>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</si>
  <si>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</si>
  <si>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</si>
  <si>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</si>
  <si>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</si>
  <si>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</si>
  <si>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</si>
  <si>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</si>
  <si>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</si>
  <si>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</si>
  <si>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</si>
  <si>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</si>
  <si>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</si>
  <si>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</si>
  <si>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</si>
  <si>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</si>
  <si>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</si>
  <si>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</si>
  <si>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</si>
  <si>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</si>
  <si>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</si>
  <si>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</si>
  <si>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</si>
  <si>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</si>
  <si>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abril
2016</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</si>
  <si>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</si>
  <si>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</si>
  <si>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</si>
  <si>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</si>
  <si>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</si>
  <si>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</si>
  <si>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outubro
2016</t>
  </si>
  <si>
    <t xml:space="preserve">          Formação profissional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</si>
  <si>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</si>
  <si>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</si>
  <si>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</si>
  <si>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</si>
  <si>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</si>
  <si>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</si>
  <si>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</si>
  <si>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</si>
  <si>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</si>
  <si>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</si>
  <si>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</si>
  <si>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</si>
  <si>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</si>
  <si>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</si>
  <si>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</si>
  <si>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</si>
  <si>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</si>
  <si>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</si>
  <si>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</si>
  <si>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</si>
  <si>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</si>
  <si>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</si>
  <si>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65 e + anos</t>
  </si>
  <si>
    <t>população total  - regiões NUT II</t>
  </si>
  <si>
    <r>
      <t>taxa de atividade (%)</t>
    </r>
    <r>
      <rPr>
        <sz val="8"/>
        <color theme="3"/>
        <rFont val="Arial"/>
        <family val="2"/>
      </rPr>
      <t xml:space="preserve"> </t>
    </r>
    <r>
      <rPr>
        <vertAlign val="superscript"/>
        <sz val="8"/>
        <color theme="3"/>
        <rFont val="Arial"/>
        <family val="2"/>
      </rPr>
      <t>(1)</t>
    </r>
  </si>
  <si>
    <t>55 e + anos</t>
  </si>
  <si>
    <t>população com emprego - regiões NUT II</t>
  </si>
  <si>
    <t>população desempregada - regiões NUT II</t>
  </si>
  <si>
    <t>Tel. 21 595 34 16</t>
  </si>
  <si>
    <t>Em Portugal a taxa de desemprego (7,8 %) diminuiu 0,2 p.p., relativamente ao mês homólogo.</t>
  </si>
  <si>
    <t xml:space="preserve">República Checa (2,4 %), Alemanha (3,5 %) e Alemanha (3,5 %) apresentam as taxas de desemprego mais baixas; a Grécia (20,8 %) e a Espanha (16,1 %) são os estados membros com valores  mais elevados. </t>
  </si>
  <si>
    <t>A taxa de desemprego para o grupo etário &lt;25 anos apresenta o valor mais baixo na Alemanha (6,2 %), registando o valor mais elevado na Grécia (45 %). Em Portugal,   regista-se   o  valor  de 21,4 %.</t>
  </si>
  <si>
    <t>Fazendo uma análise por sexo, na Zona Euro,  verifica-se que a Grécia e a Espanha são os países com a maior diferença, entre a taxa de desemprego das mulheres e dos homens.</t>
  </si>
  <si>
    <t xml:space="preserve">Em fevereiro de 2018, a taxa de desemprego na Zona Euro diminuiu para 8,5 % (era 8,6 % nos meses anterior e homólogo). </t>
  </si>
  <si>
    <t>acidentes de trabalho  - actividade económica e nacionalidade</t>
  </si>
  <si>
    <t>Mortais</t>
  </si>
  <si>
    <t>Potuguesa</t>
  </si>
  <si>
    <t>Estrangeira</t>
  </si>
  <si>
    <t>Ignorada</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</si>
  <si>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</si>
  <si>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</si>
  <si>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</si>
  <si>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</si>
  <si>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</si>
  <si>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</si>
  <si>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</si>
  <si>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</si>
  <si>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</si>
  <si>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</si>
  <si>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</si>
  <si>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20 - Fabric. prod. Quím.e fibras sint. ou artific.</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</si>
  <si>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</si>
  <si>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</si>
  <si>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</si>
  <si>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</si>
  <si>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</si>
  <si>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</si>
  <si>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</si>
  <si>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</si>
  <si>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</si>
  <si>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</si>
  <si>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</si>
  <si>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</si>
  <si>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</si>
  <si>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</si>
  <si>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</si>
  <si>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</si>
  <si>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veíc. aut.</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</si>
  <si>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</si>
  <si>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</si>
  <si>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</si>
  <si>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</si>
  <si>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</si>
  <si>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</si>
  <si>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</si>
  <si>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</si>
  <si>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</si>
  <si>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</si>
  <si>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</si>
  <si>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</si>
  <si>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</si>
  <si>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</si>
  <si>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</si>
  <si>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</si>
  <si>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</si>
  <si>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</si>
  <si>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</si>
  <si>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</si>
  <si>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acidentes de trabalho  - grupo etário e nacionalidade</t>
  </si>
  <si>
    <t>Menos de 18 anos</t>
  </si>
  <si>
    <t>18 a 24 anos</t>
  </si>
  <si>
    <t>.</t>
  </si>
  <si>
    <t>25 a 34 anos</t>
  </si>
  <si>
    <t>35 a 44 anos</t>
  </si>
  <si>
    <t>45 a 54 anos</t>
  </si>
  <si>
    <t>55 a 64 anos</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</si>
  <si>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</si>
  <si>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</si>
  <si>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</si>
  <si>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Mais informação em:  http://www.gep.mtss.gov.pt/estatistica/acidentes/index.php</t>
  </si>
  <si>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</si>
  <si>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</si>
  <si>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</si>
  <si>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</si>
  <si>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</si>
  <si>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</si>
  <si>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</si>
  <si>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 xml:space="preserve">trabalhadores por conta de outrem, remuneração média mensal base e ganho </t>
    </r>
    <r>
      <rPr>
        <b/>
        <vertAlign val="superscript"/>
        <sz val="8"/>
        <rFont val="Arial"/>
        <family val="2"/>
      </rPr>
      <t>(3)</t>
    </r>
  </si>
  <si>
    <r>
      <t>TCO</t>
    </r>
    <r>
      <rPr>
        <b/>
        <vertAlign val="superscript"/>
        <sz val="8"/>
        <color indexed="63"/>
        <rFont val="Arial"/>
        <family val="2"/>
      </rPr>
      <t xml:space="preserve"> (3)</t>
    </r>
  </si>
  <si>
    <r>
      <t xml:space="preserve">remuneração média mensal base </t>
    </r>
    <r>
      <rPr>
        <sz val="8"/>
        <color indexed="63"/>
        <rFont val="Arial"/>
        <family val="2"/>
      </rPr>
      <t>(euros)</t>
    </r>
    <r>
      <rPr>
        <b/>
        <vertAlign val="superscript"/>
        <sz val="8"/>
        <color indexed="63"/>
        <rFont val="Arial"/>
        <family val="2"/>
      </rPr>
      <t>(3)</t>
    </r>
  </si>
  <si>
    <r>
      <t>ganho médio mensal (euros)</t>
    </r>
    <r>
      <rPr>
        <b/>
        <vertAlign val="superscript"/>
        <sz val="8"/>
        <color indexed="63"/>
        <rFont val="Arial"/>
        <family val="2"/>
      </rPr>
      <t>(3)</t>
    </r>
  </si>
  <si>
    <r>
      <t>total</t>
    </r>
    <r>
      <rPr>
        <vertAlign val="superscript"/>
        <sz val="7"/>
        <color indexed="63"/>
        <rFont val="Arial"/>
        <family val="2"/>
      </rPr>
      <t xml:space="preserve"> </t>
    </r>
  </si>
  <si>
    <t>tempo completo</t>
  </si>
  <si>
    <t>tempo parcial</t>
  </si>
  <si>
    <t>(2) dos trabalhadores por conta de outrem (TCO) a tempo completo, que auferiram remuneração completa no período de referência.</t>
  </si>
  <si>
    <t>(3) dos TCO que trabalharam o horário completo no período de referência (outubro).</t>
  </si>
  <si>
    <r>
      <t xml:space="preserve">fonte:  GEP/MTSSS, Quadros de Pessoal.               </t>
    </r>
    <r>
      <rPr>
        <b/>
        <sz val="7"/>
        <color theme="7"/>
        <rFont val="Arial"/>
        <family val="2"/>
      </rPr>
      <t xml:space="preserve"> </t>
    </r>
    <r>
      <rPr>
        <b/>
        <sz val="8"/>
        <color theme="7"/>
        <rFont val="Arial"/>
        <family val="2"/>
      </rPr>
      <t>Mais informação em:  http://www.gep.mtsss.gov.pt</t>
    </r>
  </si>
  <si>
    <t>Decisão de arbitragem (DA)</t>
  </si>
  <si>
    <t>2017</t>
  </si>
  <si>
    <t>52-Vendedores</t>
  </si>
  <si>
    <t>93-Trab.n/qual. i.ext.,const.,i.transf. e transp.</t>
  </si>
  <si>
    <t>91-Trabalhadores de limpeza</t>
  </si>
  <si>
    <t>51-Trab. serviços pessoais</t>
  </si>
  <si>
    <t xml:space="preserve">41-Emp. escrit., secret.e oper. proc. dados </t>
  </si>
  <si>
    <t>71-Trab.qualif.constr. e sim., exc.electric.</t>
  </si>
  <si>
    <t xml:space="preserve">nota:  Estónia, Hungria e Reino Unido - janeiro de 2018;  Bélgica, Grécia, Croácia (&lt; 25 anos), Chipre (&lt;25 anos), Roménia (&lt;25 anos) e Eslováquia (&lt; 25 anos) - dezembro de 2017.             : valor não disponível.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</si>
</sst>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4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sz val="8"/>
      <color theme="1"/>
      <name val="Arial"/>
      <family val="2"/>
    </font>
    <font>
      <b/>
      <sz val="8"/>
      <color theme="1"/>
      <name val="Arial"/>
      <family val="2"/>
    </font>
    <font>
      <sz val="8"/>
      <color rgb="FF008080"/>
      <name val="Arial"/>
      <family val="2"/>
    </font>
    <font>
      <b/>
      <vertAlign val="superscript"/>
      <sz val="9"/>
      <color indexed="63"/>
      <name val="Arial"/>
      <family val="2"/>
    </font>
    <font>
      <vertAlign val="superscript"/>
      <sz val="8"/>
      <color rgb="FF333333"/>
      <name val="Arial"/>
      <family val="2"/>
    </font>
    <font>
      <vertAlign val="superscript"/>
      <sz val="9"/>
      <color rgb="FF333333"/>
      <name val="Arial"/>
      <family val="2"/>
    </font>
    <font>
      <b/>
      <sz val="7"/>
      <color theme="7"/>
      <name val="Arial"/>
      <family val="2"/>
    </font>
    <font>
      <b/>
      <sz val="8"/>
      <color theme="7"/>
      <name val="Arial"/>
      <family val="2"/>
    </font>
    <font>
      <b/>
      <vertAlign val="superscript"/>
      <sz val="8"/>
      <name val="Arial"/>
      <family val="2"/>
    </font>
    <font>
      <vertAlign val="superscript"/>
      <sz val="7"/>
      <color indexed="63"/>
      <name val="Arial"/>
      <family val="2"/>
    </font>
    <font>
      <sz val="6"/>
      <color indexed="63"/>
      <name val="Small Fonts"/>
      <family val="2"/>
    </font>
    <font>
      <b/>
      <sz val="10"/>
      <color theme="7"/>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8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thin">
        <color theme="7"/>
      </left>
      <right/>
      <top style="thin">
        <color theme="7"/>
      </top>
      <bottom/>
      <diagonal/>
    </border>
    <border>
      <left/>
      <right style="thin">
        <color theme="7"/>
      </right>
      <top style="thin">
        <color theme="7"/>
      </top>
      <bottom/>
      <diagonal/>
    </border>
    <border>
      <left/>
      <right/>
      <top style="thin">
        <color theme="0" tint="-0.14996795556505021"/>
      </top>
      <bottom style="thin">
        <color theme="0" tint="-0.14996795556505021"/>
      </bottom>
      <diagonal/>
    </border>
    <border>
      <left style="dashed">
        <color theme="0" tint="-0.14993743705557422"/>
      </left>
      <right/>
      <top style="thin">
        <color theme="0" tint="-0.14996795556505021"/>
      </top>
      <bottom style="thin">
        <color theme="0" tint="-0.14996795556505021"/>
      </bottom>
      <diagonal/>
    </border>
    <border>
      <left style="thin">
        <color theme="7"/>
      </left>
      <right/>
      <top/>
      <bottom style="thin">
        <color theme="7"/>
      </bottom>
      <diagonal/>
    </border>
    <border>
      <left/>
      <right style="thin">
        <color theme="7"/>
      </right>
      <top/>
      <bottom style="thin">
        <color theme="7"/>
      </bottom>
      <diagonal/>
    </border>
    <border>
      <left style="dashed">
        <color theme="0" tint="-0.14993743705557422"/>
      </left>
      <right/>
      <top/>
      <bottom style="thin">
        <color indexed="22"/>
      </bottom>
      <diagonal/>
    </border>
  </borders>
  <cellStyleXfs count="318">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2"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8" fillId="0" borderId="0"/>
  </cellStyleXfs>
  <cellXfs count="1691">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7" fontId="18" fillId="24" borderId="0" xfId="40" applyNumberFormat="1" applyFont="1" applyFill="1" applyBorder="1" applyAlignment="1">
      <alignment horizontal="center" wrapText="1"/>
    </xf>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center"/>
    </xf>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2" fontId="18" fillId="24" borderId="0" xfId="40" applyNumberFormat="1" applyFont="1" applyFill="1" applyBorder="1" applyAlignment="1">
      <alignment horizontal="center" wrapText="1"/>
    </xf>
    <xf numFmtId="165" fontId="24" fillId="24" borderId="0" xfId="58" applyNumberFormat="1" applyFont="1" applyFill="1" applyBorder="1" applyAlignment="1">
      <alignment horizontal="center" wrapText="1"/>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8" fillId="25" borderId="0" xfId="62" applyNumberFormat="1" applyFill="1" applyBorder="1" applyAlignment="1">
      <alignment vertical="center"/>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77" fillId="25" borderId="0" xfId="62"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center"/>
    </xf>
    <xf numFmtId="167" fontId="79" fillId="25" borderId="0" xfId="62" applyNumberFormat="1" applyFont="1" applyFill="1" applyBorder="1" applyAlignment="1">
      <alignment horizontal="right" indent="2"/>
    </xf>
    <xf numFmtId="167" fontId="76" fillId="24" borderId="0" xfId="40" applyNumberFormat="1" applyFont="1" applyFill="1" applyBorder="1" applyAlignment="1">
      <alignment horizontal="center" wrapText="1"/>
    </xf>
    <xf numFmtId="0" fontId="79" fillId="25" borderId="0" xfId="62" applyFont="1" applyFill="1" applyBorder="1"/>
    <xf numFmtId="165" fontId="76" fillId="24" borderId="0" xfId="58" applyNumberFormat="1" applyFont="1" applyFill="1" applyBorder="1" applyAlignment="1">
      <alignment horizontal="center" wrapText="1"/>
    </xf>
    <xf numFmtId="167" fontId="79" fillId="24" borderId="0" xfId="40" applyNumberFormat="1" applyFont="1" applyFill="1" applyBorder="1" applyAlignment="1">
      <alignment horizontal="center" wrapText="1"/>
    </xf>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18" fillId="36" borderId="0" xfId="62" applyFont="1" applyFill="1" applyBorder="1" applyAlignment="1">
      <alignment vertical="center" wrapText="1"/>
    </xf>
    <xf numFmtId="0" fontId="34" fillId="36" borderId="0" xfId="62" applyFont="1" applyFill="1" applyBorder="1" applyAlignment="1">
      <alignment vertical="center"/>
    </xf>
    <xf numFmtId="0" fontId="8" fillId="36" borderId="38" xfId="62" applyFill="1" applyBorder="1"/>
    <xf numFmtId="0" fontId="18" fillId="36" borderId="38" xfId="62" applyFont="1" applyFill="1" applyBorder="1"/>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1" fillId="25" borderId="19" xfId="51" applyNumberFormat="1" applyFont="1" applyFill="1" applyBorder="1"/>
    <xf numFmtId="0" fontId="16" fillId="26" borderId="19" xfId="51" applyFont="1" applyFill="1" applyBorder="1"/>
    <xf numFmtId="0" fontId="11" fillId="26" borderId="19" xfId="51" applyFont="1" applyFill="1" applyBorder="1"/>
    <xf numFmtId="0" fontId="34" fillId="26" borderId="19" xfId="51" applyFont="1" applyFill="1" applyBorder="1"/>
    <xf numFmtId="0" fontId="49" fillId="26" borderId="19" xfId="51" applyFont="1" applyFill="1" applyBorder="1" applyAlignment="1">
      <alignment horizontal="center"/>
    </xf>
    <xf numFmtId="0" fontId="8" fillId="26" borderId="0" xfId="51" applyFont="1" applyFill="1" applyBorder="1"/>
    <xf numFmtId="0" fontId="47" fillId="26" borderId="0" xfId="51" applyFont="1" applyFill="1" applyBorder="1"/>
    <xf numFmtId="0" fontId="12" fillId="26" borderId="19" xfId="51" applyFont="1" applyFill="1" applyBorder="1"/>
    <xf numFmtId="0" fontId="70" fillId="26" borderId="0" xfId="51" applyFont="1" applyFill="1" applyBorder="1"/>
    <xf numFmtId="0" fontId="71" fillId="26" borderId="19" xfId="51" applyFont="1" applyFill="1" applyBorder="1"/>
    <xf numFmtId="0" fontId="65" fillId="26" borderId="19" xfId="51" applyFont="1" applyFill="1" applyBorder="1"/>
    <xf numFmtId="0" fontId="15" fillId="25" borderId="19" xfId="51" applyFont="1" applyFill="1" applyBorder="1"/>
    <xf numFmtId="0" fontId="11" fillId="25" borderId="19" xfId="51" applyFont="1" applyFill="1" applyBorder="1"/>
    <xf numFmtId="0" fontId="65" fillId="25" borderId="19"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6" fillId="25" borderId="19" xfId="0" applyFont="1" applyFill="1" applyBorder="1" applyAlignment="1">
      <alignment vertical="center"/>
    </xf>
    <xf numFmtId="0" fontId="36" fillId="25" borderId="19" xfId="0" applyFont="1" applyFill="1" applyBorder="1"/>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100" fillId="27" borderId="0" xfId="61" applyFont="1" applyFill="1" applyBorder="1" applyAlignment="1">
      <alignment horizontal="left" indent="1"/>
    </xf>
    <xf numFmtId="0" fontId="62" fillId="26" borderId="0" xfId="51" applyFont="1" applyFill="1" applyBorder="1"/>
    <xf numFmtId="0" fontId="101"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20" fillId="30" borderId="54" xfId="52" applyFont="1" applyFill="1" applyBorder="1" applyAlignment="1">
      <alignment horizontal="center" vertical="center"/>
    </xf>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77" fillId="25" borderId="20" xfId="70"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25" borderId="20" xfId="70" applyFont="1" applyFill="1" applyBorder="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0" fontId="30" fillId="25" borderId="20" xfId="70" applyFont="1" applyFill="1" applyBorder="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0" fontId="76" fillId="25" borderId="20" xfId="70" applyFont="1" applyFill="1" applyBorder="1"/>
    <xf numFmtId="49" fontId="76" fillId="25" borderId="0" xfId="70" applyNumberFormat="1" applyFont="1" applyFill="1" applyBorder="1" applyAlignment="1">
      <alignment horizontal="left" indent="1"/>
    </xf>
    <xf numFmtId="0" fontId="76" fillId="0" borderId="0" xfId="70" applyFont="1" applyFill="1"/>
    <xf numFmtId="0" fontId="62" fillId="25" borderId="20" xfId="70" applyFont="1" applyFill="1" applyBorder="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0" fontId="20" fillId="30" borderId="20" xfId="70" applyFont="1" applyFill="1" applyBorder="1" applyAlignment="1">
      <alignment horizontal="center" vertical="center"/>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0"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17" fillId="25" borderId="18" xfId="70" applyFont="1" applyFill="1" applyBorder="1" applyAlignment="1">
      <alignment horizontal="right"/>
    </xf>
    <xf numFmtId="0" fontId="35"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3" fontId="17" fillId="26" borderId="0" xfId="40" applyNumberFormat="1" applyFont="1" applyFill="1" applyBorder="1" applyAlignment="1">
      <alignment horizontal="right" wrapText="1"/>
    </xf>
    <xf numFmtId="3" fontId="15" fillId="26" borderId="10" xfId="70" applyNumberFormat="1" applyFont="1" applyFill="1" applyBorder="1" applyAlignment="1">
      <alignment horizontal="center"/>
    </xf>
    <xf numFmtId="3" fontId="8" fillId="26" borderId="0" xfId="70" applyNumberFormat="1" applyFill="1" applyBorder="1" applyAlignment="1">
      <alignment horizontal="center"/>
    </xf>
    <xf numFmtId="164" fontId="76" fillId="26" borderId="0" xfId="40" applyNumberFormat="1" applyFont="1" applyFill="1" applyBorder="1" applyAlignment="1">
      <alignment horizontal="right" indent="1"/>
    </xf>
    <xf numFmtId="0" fontId="77" fillId="26" borderId="0" xfId="70" applyFont="1" applyFill="1"/>
    <xf numFmtId="165" fontId="77" fillId="26" borderId="0" xfId="70" applyNumberFormat="1" applyFont="1" applyFill="1" applyBorder="1" applyAlignment="1">
      <alignment horizontal="center" vertical="center"/>
    </xf>
    <xf numFmtId="165" fontId="8" fillId="26" borderId="0" xfId="70" applyNumberFormat="1" applyFont="1" applyFill="1" applyBorder="1" applyAlignment="1">
      <alignment horizontal="center" vertical="center"/>
    </xf>
    <xf numFmtId="0" fontId="80" fillId="26" borderId="0" xfId="70" applyFont="1" applyFill="1" applyAlignment="1">
      <alignment vertical="center"/>
    </xf>
    <xf numFmtId="165" fontId="30" fillId="26" borderId="0" xfId="70" applyNumberFormat="1" applyFont="1" applyFill="1" applyBorder="1" applyAlignment="1">
      <alignment horizontal="center" vertical="center"/>
    </xf>
    <xf numFmtId="165" fontId="76" fillId="26" borderId="0" xfId="70" applyNumberFormat="1" applyFont="1" applyFill="1" applyBorder="1" applyAlignment="1">
      <alignment horizontal="center" vertical="center"/>
    </xf>
    <xf numFmtId="0" fontId="18" fillId="26" borderId="0" xfId="70" applyNumberFormat="1" applyFont="1" applyFill="1" applyBorder="1" applyAlignment="1">
      <alignment horizontal="right"/>
    </xf>
    <xf numFmtId="164" fontId="8" fillId="0" borderId="0" xfId="70" applyNumberFormat="1"/>
    <xf numFmtId="0" fontId="17" fillId="25" borderId="59"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0" fontId="17" fillId="25" borderId="11" xfId="70" applyFont="1" applyFill="1" applyBorder="1" applyAlignment="1">
      <alignment horizontal="center"/>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18" fillId="36" borderId="38" xfId="62" applyFont="1" applyFill="1" applyBorder="1" applyAlignment="1">
      <alignment horizontal="right"/>
    </xf>
    <xf numFmtId="0" fontId="8" fillId="36" borderId="0" xfId="62" applyFill="1" applyBorder="1" applyAlignment="1">
      <alignment horizontal="right" vertical="center"/>
    </xf>
    <xf numFmtId="0" fontId="8" fillId="36" borderId="0" xfId="62" applyFill="1" applyBorder="1" applyAlignment="1">
      <alignment horizontal="right"/>
    </xf>
    <xf numFmtId="164" fontId="8" fillId="0" borderId="0" xfId="70" applyNumberFormat="1" applyFill="1"/>
    <xf numFmtId="165" fontId="8" fillId="0" borderId="0" xfId="70" applyNumberFormat="1" applyFill="1" applyAlignment="1">
      <alignment vertical="center"/>
    </xf>
    <xf numFmtId="0" fontId="62" fillId="0" borderId="0" xfId="70" applyFont="1" applyFill="1"/>
    <xf numFmtId="166" fontId="8" fillId="0" borderId="0" xfId="70" applyNumberFormat="1" applyFill="1"/>
    <xf numFmtId="0" fontId="22" fillId="24" borderId="19" xfId="61" applyFont="1" applyFill="1" applyBorder="1" applyAlignment="1">
      <alignment horizontal="left" wrapText="1"/>
    </xf>
    <xf numFmtId="0" fontId="17" fillId="26" borderId="12" xfId="70" applyFont="1" applyFill="1" applyBorder="1" applyAlignment="1">
      <alignment horizontal="center"/>
    </xf>
    <xf numFmtId="0" fontId="17" fillId="25" borderId="12" xfId="51" applyFont="1" applyFill="1" applyBorder="1" applyAlignment="1">
      <alignment horizontal="center" vertic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0" fillId="26" borderId="22" xfId="51" applyFont="1" applyFill="1" applyBorder="1"/>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19" xfId="51" applyFont="1" applyFill="1" applyBorder="1" applyAlignment="1">
      <alignment horizontal="center"/>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62" fillId="0" borderId="0" xfId="70" applyNumberFormat="1" applyFont="1" applyFill="1"/>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2"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3"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3"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3" xfId="0" applyNumberFormat="1" applyFont="1" applyFill="1" applyBorder="1" applyAlignment="1">
      <alignment horizontal="center"/>
    </xf>
    <xf numFmtId="3" fontId="76" fillId="25" borderId="0" xfId="62" applyNumberFormat="1" applyFont="1" applyFill="1" applyBorder="1" applyAlignment="1"/>
    <xf numFmtId="1" fontId="17" fillId="25" borderId="63"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4" xfId="62" applyFont="1" applyFill="1" applyBorder="1" applyAlignment="1">
      <alignment vertical="top"/>
    </xf>
    <xf numFmtId="0" fontId="81" fillId="26" borderId="65"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3"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165" fontId="8" fillId="0" borderId="0" xfId="70" applyNumberFormat="1" applyFill="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57" xfId="62" applyFont="1" applyFill="1" applyBorder="1" applyAlignment="1">
      <alignment horizontal="center"/>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167" fontId="8" fillId="0" borderId="0" xfId="70" applyNumberFormat="1" applyFill="1"/>
    <xf numFmtId="0" fontId="19" fillId="0" borderId="0" xfId="70" applyFont="1" applyAlignment="1"/>
    <xf numFmtId="164" fontId="62" fillId="0" borderId="0" xfId="70" applyNumberFormat="1" applyFont="1" applyFill="1"/>
    <xf numFmtId="168" fontId="8" fillId="0" borderId="0" xfId="70" applyNumberFormat="1" applyFill="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8" xfId="40" applyNumberFormat="1" applyFont="1" applyFill="1" applyBorder="1" applyAlignment="1">
      <alignment horizontal="right" wrapText="1" indent="1"/>
    </xf>
    <xf numFmtId="167" fontId="76" fillId="26" borderId="0" xfId="62" applyNumberFormat="1" applyFont="1" applyFill="1" applyBorder="1" applyAlignment="1">
      <alignment horizontal="right" indent="1"/>
    </xf>
    <xf numFmtId="165" fontId="9" fillId="25" borderId="0" xfId="0" applyNumberFormat="1" applyFont="1" applyFill="1" applyBorder="1" applyAlignment="1">
      <alignment horizontal="right" indent="1"/>
    </xf>
    <xf numFmtId="167" fontId="76"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7" fontId="76" fillId="27" borderId="68"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165" fontId="51" fillId="0" borderId="0" xfId="0" applyNumberFormat="1" applyFont="1"/>
    <xf numFmtId="0" fontId="97" fillId="35" borderId="0" xfId="68" applyFill="1" applyAlignment="1" applyProtection="1"/>
    <xf numFmtId="174" fontId="18" fillId="36" borderId="0" xfId="62" applyNumberFormat="1" applyFont="1" applyFill="1" applyAlignment="1">
      <alignment horizontal="right" vertical="center" wrapText="1"/>
    </xf>
    <xf numFmtId="174" fontId="18" fillId="26" borderId="0" xfId="62" applyNumberFormat="1" applyFont="1" applyFill="1" applyBorder="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8" fillId="0" borderId="0" xfId="0" applyFont="1"/>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23"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65" fontId="51" fillId="0" borderId="0" xfId="0" applyNumberFormat="1" applyFont="1" applyFill="1"/>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177" fontId="29" fillId="27" borderId="69" xfId="220" applyNumberFormat="1" applyFont="1" applyFill="1" applyBorder="1" applyAlignment="1">
      <alignment horizontal="right" wrapText="1" indent="1"/>
    </xf>
    <xf numFmtId="167" fontId="8" fillId="0" borderId="0" xfId="62" applyNumberFormat="1"/>
    <xf numFmtId="0" fontId="124"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7" fillId="25" borderId="58" xfId="0" applyFont="1" applyFill="1" applyBorder="1" applyAlignment="1">
      <alignment horizontal="center"/>
    </xf>
    <xf numFmtId="0" fontId="118"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4" fontId="44"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167" fontId="76" fillId="27" borderId="79" xfId="40" applyNumberFormat="1" applyFont="1" applyFill="1" applyBorder="1" applyAlignment="1">
      <alignment horizontal="right" wrapText="1" indent="1"/>
    </xf>
    <xf numFmtId="167" fontId="18" fillId="27" borderId="79" xfId="40" applyNumberFormat="1" applyFont="1" applyFill="1" applyBorder="1" applyAlignment="1">
      <alignment horizontal="right" wrapText="1" indent="1"/>
    </xf>
    <xf numFmtId="167" fontId="18" fillId="27" borderId="68" xfId="40" applyNumberFormat="1" applyFont="1" applyFill="1" applyBorder="1" applyAlignment="1">
      <alignment horizontal="center" wrapText="1"/>
    </xf>
    <xf numFmtId="167" fontId="18" fillId="27" borderId="79" xfId="40" applyNumberFormat="1" applyFont="1" applyFill="1" applyBorder="1" applyAlignment="1">
      <alignment horizontal="center" wrapText="1"/>
    </xf>
    <xf numFmtId="177" fontId="29" fillId="27" borderId="68" xfId="220" applyNumberFormat="1" applyFont="1" applyFill="1" applyBorder="1" applyAlignment="1">
      <alignment horizontal="center" wrapText="1"/>
    </xf>
    <xf numFmtId="177" fontId="29" fillId="27" borderId="79"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9"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9"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9"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49" fontId="17" fillId="25" borderId="58"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118" fillId="27" borderId="0" xfId="40" applyNumberFormat="1" applyFont="1" applyFill="1" applyBorder="1" applyAlignment="1">
      <alignment horizontal="left" vertical="center" wrapText="1" indent="1"/>
    </xf>
    <xf numFmtId="3" fontId="130" fillId="27" borderId="0" xfId="40" applyNumberFormat="1" applyFont="1" applyFill="1" applyBorder="1" applyAlignment="1">
      <alignment horizontal="left" vertical="center" wrapText="1" indent="1"/>
    </xf>
    <xf numFmtId="3" fontId="73" fillId="27" borderId="0" xfId="40" applyNumberFormat="1" applyFont="1" applyFill="1" applyBorder="1" applyAlignment="1">
      <alignment horizontal="right" wrapText="1"/>
    </xf>
    <xf numFmtId="0" fontId="17" fillId="25" borderId="57" xfId="62" applyFont="1" applyFill="1" applyBorder="1" applyAlignment="1">
      <alignment horizontal="center"/>
    </xf>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5" fontId="8" fillId="0" borderId="0" xfId="62" applyNumberFormat="1"/>
    <xf numFmtId="167" fontId="132" fillId="26" borderId="68" xfId="0" applyNumberFormat="1" applyFont="1" applyFill="1" applyBorder="1" applyAlignment="1">
      <alignment horizontal="right" indent="1"/>
    </xf>
    <xf numFmtId="167" fontId="133" fillId="26" borderId="0" xfId="62" applyNumberFormat="1" applyFont="1" applyFill="1" applyBorder="1" applyAlignment="1">
      <alignment horizontal="right" indent="1"/>
    </xf>
    <xf numFmtId="167" fontId="133" fillId="26" borderId="77" xfId="62" applyNumberFormat="1" applyFont="1" applyFill="1" applyBorder="1" applyAlignment="1">
      <alignment horizontal="right" indent="1"/>
    </xf>
    <xf numFmtId="167" fontId="133" fillId="26" borderId="78" xfId="62" applyNumberFormat="1" applyFont="1" applyFill="1" applyBorder="1" applyAlignment="1">
      <alignment horizontal="right" indent="1"/>
    </xf>
    <xf numFmtId="167" fontId="132" fillId="26" borderId="0" xfId="0" applyNumberFormat="1" applyFont="1" applyFill="1" applyBorder="1" applyAlignment="1">
      <alignment horizontal="right" indent="1"/>
    </xf>
    <xf numFmtId="167" fontId="132" fillId="26" borderId="79"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76" fillId="25" borderId="0" xfId="0" applyFont="1" applyFill="1" applyBorder="1" applyAlignment="1">
      <alignment horizontal="left"/>
    </xf>
    <xf numFmtId="0" fontId="15" fillId="25" borderId="22" xfId="70" applyFont="1" applyFill="1" applyBorder="1" applyAlignment="1">
      <alignment horizontal="left"/>
    </xf>
    <xf numFmtId="0" fontId="15" fillId="25" borderId="0" xfId="70" applyFont="1" applyFill="1" applyBorder="1" applyAlignment="1">
      <alignment horizontal="left"/>
    </xf>
    <xf numFmtId="0" fontId="16" fillId="25" borderId="0" xfId="0" applyFont="1" applyFill="1" applyBorder="1"/>
    <xf numFmtId="0" fontId="81" fillId="26" borderId="15" xfId="0" applyFont="1" applyFill="1" applyBorder="1" applyAlignment="1">
      <alignment horizontal="left" vertical="center"/>
    </xf>
    <xf numFmtId="0" fontId="120" fillId="0" borderId="0" xfId="0" applyFont="1" applyAlignment="1"/>
    <xf numFmtId="0" fontId="118"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7" fontId="118"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17" fillId="25" borderId="12" xfId="62" applyFont="1" applyFill="1" applyBorder="1" applyAlignment="1">
      <alignment horizontal="center"/>
    </xf>
    <xf numFmtId="0" fontId="76" fillId="25" borderId="0" xfId="62" applyFont="1" applyFill="1" applyBorder="1" applyAlignment="1">
      <alignment vertical="center"/>
    </xf>
    <xf numFmtId="0" fontId="8" fillId="25" borderId="0" xfId="78" applyFill="1" applyBorder="1"/>
    <xf numFmtId="0" fontId="8" fillId="25" borderId="19" xfId="72" applyFont="1" applyFill="1" applyBorder="1"/>
    <xf numFmtId="0" fontId="89" fillId="25" borderId="0" xfId="62" applyFont="1" applyFill="1" applyBorder="1" applyAlignment="1">
      <alignment horizontal="left"/>
    </xf>
    <xf numFmtId="0" fontId="51" fillId="0" borderId="0" xfId="0" applyFont="1" applyAlignment="1">
      <alignment wrapText="1"/>
    </xf>
    <xf numFmtId="3" fontId="44" fillId="26" borderId="0" xfId="40" applyNumberFormat="1" applyFont="1" applyFill="1" applyBorder="1" applyAlignment="1">
      <alignment horizontal="right" wrapText="1"/>
    </xf>
    <xf numFmtId="0" fontId="8" fillId="26" borderId="0" xfId="63" applyFill="1" applyAlignment="1"/>
    <xf numFmtId="0" fontId="8" fillId="25" borderId="0" xfId="63" applyFont="1" applyFill="1" applyAlignment="1">
      <alignment vertical="center"/>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16" fillId="26" borderId="0" xfId="63" applyFont="1" applyFill="1" applyBorder="1"/>
    <xf numFmtId="1" fontId="17" fillId="26" borderId="12" xfId="63" applyNumberFormat="1" applyFont="1" applyFill="1" applyBorder="1" applyAlignment="1">
      <alignment horizontal="center" vertical="center"/>
    </xf>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0" fontId="76" fillId="24" borderId="0" xfId="66" applyFont="1" applyFill="1" applyBorder="1" applyAlignment="1">
      <alignment horizontal="left"/>
    </xf>
    <xf numFmtId="0" fontId="76" fillId="27" borderId="0" xfId="40" applyFont="1" applyFill="1" applyBorder="1" applyAlignment="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xf numFmtId="0" fontId="84" fillId="25" borderId="19" xfId="63" applyFont="1" applyFill="1" applyBorder="1"/>
    <xf numFmtId="0" fontId="84" fillId="25" borderId="19" xfId="63" applyFont="1" applyFill="1" applyBorder="1" applyAlignment="1"/>
    <xf numFmtId="0" fontId="76" fillId="24" borderId="0" xfId="66" applyFont="1" applyFill="1" applyBorder="1" applyAlignment="1">
      <alignment horizontal="left" vertical="top"/>
    </xf>
    <xf numFmtId="0" fontId="76" fillId="27" borderId="0" xfId="40" applyFont="1" applyFill="1" applyBorder="1"/>
    <xf numFmtId="1" fontId="18" fillId="26" borderId="0" xfId="63" applyNumberFormat="1" applyFont="1" applyFill="1" applyBorder="1" applyAlignment="1">
      <alignment horizontal="center" vertical="center" wrapText="1"/>
    </xf>
    <xf numFmtId="0" fontId="48" fillId="27" borderId="0" xfId="66" applyFont="1" applyFill="1" applyBorder="1" applyAlignment="1">
      <alignment horizontal="left"/>
    </xf>
    <xf numFmtId="0" fontId="46" fillId="26" borderId="0" xfId="70" applyFont="1" applyFill="1" applyBorder="1" applyAlignment="1"/>
    <xf numFmtId="0" fontId="9" fillId="26" borderId="0" xfId="63" applyFont="1" applyFill="1" applyAlignment="1"/>
    <xf numFmtId="49" fontId="18" fillId="25" borderId="0" xfId="62" applyNumberFormat="1" applyFont="1" applyFill="1" applyBorder="1" applyAlignment="1">
      <alignment horizontal="right"/>
    </xf>
    <xf numFmtId="0" fontId="17" fillId="25" borderId="12" xfId="0" applyFont="1" applyFill="1" applyBorder="1" applyAlignment="1">
      <alignment horizontal="center"/>
    </xf>
    <xf numFmtId="2" fontId="15" fillId="26" borderId="0" xfId="70" applyNumberFormat="1" applyFont="1" applyFill="1" applyBorder="1" applyAlignment="1">
      <alignment horizontal="center"/>
    </xf>
    <xf numFmtId="2" fontId="15" fillId="26" borderId="0" xfId="70" applyNumberFormat="1" applyFont="1" applyFill="1" applyBorder="1" applyAlignment="1">
      <alignment horizontal="center" vertical="center"/>
    </xf>
    <xf numFmtId="0" fontId="17" fillId="25" borderId="0" xfId="70" applyFont="1" applyFill="1" applyBorder="1" applyAlignment="1">
      <alignment horizontal="center" vertical="center" wrapText="1"/>
    </xf>
    <xf numFmtId="0" fontId="47" fillId="25" borderId="0" xfId="70" applyFont="1" applyFill="1" applyBorder="1"/>
    <xf numFmtId="0" fontId="17" fillId="0" borderId="0" xfId="70" applyFont="1" applyBorder="1" applyAlignment="1">
      <alignment horizontal="center" vertical="center" wrapText="1"/>
    </xf>
    <xf numFmtId="0" fontId="47" fillId="25" borderId="0" xfId="70" applyFont="1" applyFill="1" applyBorder="1" applyAlignment="1">
      <alignment vertical="center"/>
    </xf>
    <xf numFmtId="0" fontId="76" fillId="24" borderId="0" xfId="66" applyFont="1" applyFill="1" applyBorder="1" applyAlignment="1">
      <alignment horizontal="left" vertical="center"/>
    </xf>
    <xf numFmtId="0" fontId="84" fillId="25" borderId="19" xfId="63" applyFont="1" applyFill="1" applyBorder="1" applyAlignment="1">
      <alignment vertical="center"/>
    </xf>
    <xf numFmtId="1" fontId="17" fillId="26" borderId="0" xfId="70" applyNumberFormat="1" applyFont="1" applyFill="1" applyBorder="1" applyAlignment="1">
      <alignment horizontal="center" vertical="center" wrapText="1"/>
    </xf>
    <xf numFmtId="3" fontId="119" fillId="26" borderId="0" xfId="40" applyNumberFormat="1" applyFont="1" applyFill="1" applyBorder="1" applyAlignment="1">
      <alignment horizontal="right" wrapText="1"/>
    </xf>
    <xf numFmtId="0" fontId="18" fillId="24" borderId="0" xfId="40" applyFont="1" applyFill="1" applyBorder="1" applyAlignment="1" applyProtection="1">
      <alignment horizontal="left" indent="1"/>
    </xf>
    <xf numFmtId="0" fontId="8" fillId="0" borderId="0" xfId="227" applyProtection="1">
      <protection locked="0"/>
    </xf>
    <xf numFmtId="0" fontId="19" fillId="25" borderId="0" xfId="227" applyFont="1" applyFill="1" applyBorder="1" applyProtection="1"/>
    <xf numFmtId="0" fontId="8" fillId="25" borderId="0" xfId="227" applyFill="1" applyProtection="1"/>
    <xf numFmtId="0" fontId="11" fillId="25" borderId="0" xfId="227" applyFont="1" applyFill="1" applyBorder="1" applyProtection="1"/>
    <xf numFmtId="1" fontId="18" fillId="25" borderId="0" xfId="227" applyNumberFormat="1" applyFont="1" applyFill="1" applyBorder="1" applyAlignment="1" applyProtection="1">
      <alignment horizontal="center"/>
    </xf>
    <xf numFmtId="3" fontId="18" fillId="25" borderId="0" xfId="227" applyNumberFormat="1" applyFont="1" applyFill="1" applyBorder="1" applyAlignment="1" applyProtection="1">
      <alignment horizontal="center"/>
    </xf>
    <xf numFmtId="0" fontId="82" fillId="25" borderId="0" xfId="227" applyFont="1" applyFill="1" applyBorder="1" applyAlignment="1" applyProtection="1">
      <alignment horizontal="left" vertical="center"/>
    </xf>
    <xf numFmtId="0" fontId="8" fillId="0" borderId="0" xfId="227" applyBorder="1" applyProtection="1"/>
    <xf numFmtId="0" fontId="16" fillId="25" borderId="0" xfId="227" applyFont="1" applyFill="1" applyBorder="1" applyProtection="1"/>
    <xf numFmtId="0" fontId="35" fillId="25" borderId="0" xfId="227" applyFont="1" applyFill="1" applyBorder="1" applyProtection="1"/>
    <xf numFmtId="0" fontId="67" fillId="25" borderId="20" xfId="227" applyFont="1" applyFill="1" applyBorder="1" applyAlignment="1" applyProtection="1">
      <alignment horizontal="center"/>
    </xf>
    <xf numFmtId="167" fontId="18" fillId="26" borderId="0" xfId="227" applyNumberFormat="1" applyFont="1" applyFill="1" applyBorder="1" applyAlignment="1" applyProtection="1">
      <alignment horizontal="right"/>
      <protection locked="0"/>
    </xf>
    <xf numFmtId="167" fontId="18" fillId="26" borderId="0" xfId="227" applyNumberFormat="1" applyFont="1" applyFill="1" applyBorder="1" applyAlignment="1" applyProtection="1"/>
    <xf numFmtId="167" fontId="18" fillId="25" borderId="0" xfId="227" applyNumberFormat="1" applyFont="1" applyFill="1" applyBorder="1" applyAlignment="1" applyProtection="1"/>
    <xf numFmtId="0" fontId="8" fillId="25" borderId="20" xfId="227" applyFill="1" applyBorder="1" applyProtection="1"/>
    <xf numFmtId="0" fontId="47" fillId="0" borderId="0" xfId="227" applyFont="1" applyProtection="1">
      <protection locked="0"/>
    </xf>
    <xf numFmtId="0" fontId="47" fillId="25" borderId="0" xfId="227" applyFont="1" applyFill="1" applyProtection="1"/>
    <xf numFmtId="0" fontId="12" fillId="25" borderId="0" xfId="227" applyFont="1" applyFill="1" applyBorder="1" applyProtection="1"/>
    <xf numFmtId="167" fontId="17" fillId="26" borderId="0" xfId="227" applyNumberFormat="1" applyFont="1" applyFill="1" applyBorder="1" applyAlignment="1" applyProtection="1"/>
    <xf numFmtId="167" fontId="17" fillId="25" borderId="0" xfId="227" applyNumberFormat="1" applyFont="1" applyFill="1" applyBorder="1" applyAlignment="1" applyProtection="1"/>
    <xf numFmtId="0" fontId="47" fillId="25" borderId="20" xfId="227" applyFont="1" applyFill="1" applyBorder="1" applyProtection="1"/>
    <xf numFmtId="167" fontId="76" fillId="26" borderId="0" xfId="227" applyNumberFormat="1" applyFont="1" applyFill="1" applyBorder="1" applyAlignment="1" applyProtection="1"/>
    <xf numFmtId="167" fontId="76" fillId="25" borderId="0" xfId="227" applyNumberFormat="1" applyFont="1" applyFill="1" applyBorder="1" applyAlignment="1" applyProtection="1"/>
    <xf numFmtId="0" fontId="17" fillId="25" borderId="13" xfId="227" applyFont="1" applyFill="1" applyBorder="1" applyAlignment="1" applyProtection="1"/>
    <xf numFmtId="0" fontId="17" fillId="25" borderId="13" xfId="227" applyFont="1" applyFill="1" applyBorder="1" applyAlignment="1" applyProtection="1">
      <alignment horizontal="right"/>
    </xf>
    <xf numFmtId="0" fontId="17" fillId="25" borderId="13" xfId="227" applyFont="1" applyFill="1" applyBorder="1" applyAlignment="1" applyProtection="1">
      <alignment horizontal="center"/>
    </xf>
    <xf numFmtId="0" fontId="17" fillId="25" borderId="13" xfId="227" applyFont="1" applyFill="1" applyBorder="1" applyAlignment="1" applyProtection="1">
      <alignment horizontal="center" vertical="center"/>
    </xf>
    <xf numFmtId="0" fontId="17" fillId="25" borderId="13" xfId="227" applyFont="1" applyFill="1" applyBorder="1" applyAlignment="1" applyProtection="1">
      <alignment vertical="center"/>
    </xf>
    <xf numFmtId="0" fontId="17" fillId="25" borderId="13" xfId="227" applyFont="1" applyFill="1" applyBorder="1" applyAlignment="1" applyProtection="1">
      <alignment horizontal="right" vertical="center"/>
    </xf>
    <xf numFmtId="0" fontId="8" fillId="0" borderId="0" xfId="227" applyAlignment="1" applyProtection="1">
      <alignment vertical="center"/>
      <protection locked="0"/>
    </xf>
    <xf numFmtId="0" fontId="8" fillId="25" borderId="0" xfId="227" applyFill="1" applyAlignment="1" applyProtection="1">
      <alignment vertical="center"/>
    </xf>
    <xf numFmtId="0" fontId="8" fillId="25" borderId="0" xfId="227" applyFill="1" applyBorder="1" applyAlignment="1" applyProtection="1">
      <alignment vertical="center"/>
    </xf>
    <xf numFmtId="0" fontId="8" fillId="25" borderId="20" xfId="227" applyFill="1" applyBorder="1" applyAlignment="1" applyProtection="1">
      <alignment vertical="center"/>
    </xf>
    <xf numFmtId="0" fontId="102" fillId="26" borderId="17" xfId="227" applyFont="1" applyFill="1" applyBorder="1" applyAlignment="1" applyProtection="1">
      <alignment vertical="center"/>
    </xf>
    <xf numFmtId="0" fontId="102" fillId="26" borderId="16" xfId="227" applyFont="1" applyFill="1" applyBorder="1" applyAlignment="1" applyProtection="1">
      <alignment vertical="center"/>
    </xf>
    <xf numFmtId="0" fontId="81" fillId="26" borderId="15" xfId="227" applyFont="1" applyFill="1" applyBorder="1" applyAlignment="1" applyProtection="1">
      <alignment vertical="center"/>
    </xf>
    <xf numFmtId="0" fontId="22" fillId="0" borderId="0" xfId="227" applyFont="1" applyBorder="1" applyAlignment="1" applyProtection="1"/>
    <xf numFmtId="0" fontId="8" fillId="25" borderId="0" xfId="227" applyFill="1" applyBorder="1" applyProtection="1"/>
    <xf numFmtId="0" fontId="63" fillId="0" borderId="0" xfId="227" applyFont="1" applyProtection="1">
      <protection locked="0"/>
    </xf>
    <xf numFmtId="0" fontId="63" fillId="25" borderId="0" xfId="227" applyFont="1" applyFill="1" applyProtection="1"/>
    <xf numFmtId="0" fontId="69" fillId="25" borderId="0" xfId="227" applyFont="1" applyFill="1" applyBorder="1" applyProtection="1"/>
    <xf numFmtId="0" fontId="63" fillId="25" borderId="20" xfId="227" applyFont="1" applyFill="1" applyBorder="1" applyProtection="1"/>
    <xf numFmtId="0" fontId="62" fillId="0" borderId="0" xfId="227" applyFont="1" applyProtection="1">
      <protection locked="0"/>
    </xf>
    <xf numFmtId="0" fontId="62" fillId="25" borderId="0" xfId="227" applyFont="1" applyFill="1" applyProtection="1"/>
    <xf numFmtId="0" fontId="65" fillId="25" borderId="0" xfId="227" applyFont="1" applyFill="1" applyBorder="1" applyProtection="1"/>
    <xf numFmtId="0" fontId="62" fillId="25" borderId="20" xfId="227" applyFont="1" applyFill="1" applyBorder="1" applyProtection="1"/>
    <xf numFmtId="0" fontId="19" fillId="0" borderId="0" xfId="227" applyFont="1" applyBorder="1" applyProtection="1"/>
    <xf numFmtId="0" fontId="19" fillId="25" borderId="20" xfId="227" applyFont="1" applyFill="1" applyBorder="1" applyProtection="1"/>
    <xf numFmtId="0" fontId="17" fillId="25" borderId="0" xfId="227" applyFont="1" applyFill="1" applyBorder="1" applyAlignment="1" applyProtection="1">
      <alignment horizontal="center" vertical="center"/>
    </xf>
    <xf numFmtId="0" fontId="66" fillId="25" borderId="0" xfId="227" applyFont="1" applyFill="1" applyBorder="1" applyProtection="1"/>
    <xf numFmtId="0" fontId="8" fillId="25" borderId="22" xfId="227" applyFill="1" applyBorder="1" applyProtection="1"/>
    <xf numFmtId="0" fontId="8" fillId="25" borderId="23" xfId="227" applyFill="1" applyBorder="1" applyProtection="1"/>
    <xf numFmtId="0" fontId="8" fillId="26" borderId="0" xfId="227" applyFill="1" applyBorder="1" applyProtection="1"/>
    <xf numFmtId="0" fontId="8" fillId="25" borderId="18" xfId="227" applyFill="1" applyBorder="1" applyProtection="1"/>
    <xf numFmtId="0" fontId="19" fillId="25" borderId="18" xfId="227" applyFont="1" applyFill="1" applyBorder="1" applyAlignment="1" applyProtection="1">
      <alignment horizontal="left"/>
    </xf>
    <xf numFmtId="0" fontId="20" fillId="30" borderId="19" xfId="227" applyFont="1" applyFill="1" applyBorder="1" applyAlignment="1" applyProtection="1">
      <alignment horizontal="center" vertical="center"/>
    </xf>
    <xf numFmtId="0" fontId="47" fillId="25" borderId="0" xfId="227" applyFont="1" applyFill="1" applyBorder="1" applyProtection="1"/>
    <xf numFmtId="0" fontId="11" fillId="25" borderId="19" xfId="227" applyFont="1" applyFill="1" applyBorder="1" applyProtection="1"/>
    <xf numFmtId="165" fontId="22" fillId="25" borderId="0" xfId="227" applyNumberFormat="1" applyFont="1" applyFill="1" applyBorder="1" applyAlignment="1" applyProtection="1">
      <alignment horizontal="right"/>
    </xf>
    <xf numFmtId="165" fontId="18"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9" fontId="61" fillId="25" borderId="0" xfId="227" applyNumberFormat="1" applyFont="1" applyFill="1" applyBorder="1" applyAlignment="1" applyProtection="1">
      <alignment horizontal="center"/>
    </xf>
    <xf numFmtId="0" fontId="16" fillId="25" borderId="19" xfId="227" applyFont="1" applyFill="1" applyBorder="1" applyProtection="1"/>
    <xf numFmtId="0" fontId="19" fillId="0" borderId="0" xfId="227" applyFont="1" applyProtection="1">
      <protection locked="0"/>
    </xf>
    <xf numFmtId="0" fontId="19" fillId="25" borderId="0" xfId="227" applyFont="1" applyFill="1" applyProtection="1"/>
    <xf numFmtId="167" fontId="18" fillId="26" borderId="0" xfId="227" applyNumberFormat="1" applyFont="1" applyFill="1" applyBorder="1" applyAlignment="1" applyProtection="1">
      <alignment horizontal="right"/>
    </xf>
    <xf numFmtId="167" fontId="17" fillId="26" borderId="0" xfId="227" applyNumberFormat="1" applyFont="1" applyFill="1" applyBorder="1" applyAlignment="1" applyProtection="1">
      <alignment horizontal="right"/>
    </xf>
    <xf numFmtId="0" fontId="19" fillId="25" borderId="0" xfId="227" applyFont="1" applyFill="1" applyBorder="1" applyAlignment="1" applyProtection="1">
      <alignment vertical="center"/>
    </xf>
    <xf numFmtId="0" fontId="17" fillId="27" borderId="0" xfId="40" applyFont="1" applyFill="1" applyBorder="1" applyAlignment="1" applyProtection="1">
      <alignment horizontal="left" indent="1"/>
    </xf>
    <xf numFmtId="0" fontId="65" fillId="25" borderId="19" xfId="227" applyFont="1" applyFill="1" applyBorder="1" applyProtection="1"/>
    <xf numFmtId="167" fontId="76" fillId="26" borderId="0" xfId="227" applyNumberFormat="1" applyFont="1" applyFill="1" applyBorder="1" applyAlignment="1" applyProtection="1">
      <alignment horizontal="right"/>
    </xf>
    <xf numFmtId="0" fontId="62" fillId="25" borderId="0" xfId="227" applyFont="1" applyFill="1" applyBorder="1" applyProtection="1"/>
    <xf numFmtId="165" fontId="9" fillId="25" borderId="0" xfId="227" applyNumberFormat="1" applyFont="1" applyFill="1" applyBorder="1" applyAlignment="1" applyProtection="1">
      <alignment horizontal="center"/>
    </xf>
    <xf numFmtId="0" fontId="9" fillId="25" borderId="0" xfId="227" applyFont="1" applyFill="1" applyBorder="1" applyProtection="1"/>
    <xf numFmtId="0" fontId="12" fillId="25" borderId="19" xfId="227" applyFont="1" applyFill="1" applyBorder="1" applyProtection="1"/>
    <xf numFmtId="0" fontId="17" fillId="25" borderId="0" xfId="227" applyFont="1" applyFill="1" applyBorder="1" applyAlignment="1" applyProtection="1">
      <alignment horizontal="left"/>
    </xf>
    <xf numFmtId="0" fontId="18" fillId="25" borderId="0" xfId="227" applyFont="1" applyFill="1" applyBorder="1" applyProtection="1"/>
    <xf numFmtId="0" fontId="64" fillId="25" borderId="0" xfId="227" applyFont="1" applyFill="1" applyBorder="1" applyProtection="1"/>
    <xf numFmtId="0" fontId="8" fillId="25" borderId="0" xfId="227" applyFill="1" applyBorder="1" applyAlignment="1" applyProtection="1">
      <alignment vertical="justify"/>
    </xf>
    <xf numFmtId="0" fontId="8" fillId="25" borderId="19" xfId="227" applyFill="1" applyBorder="1" applyProtection="1"/>
    <xf numFmtId="0" fontId="17" fillId="25" borderId="0" xfId="227" applyFont="1" applyFill="1" applyBorder="1" applyAlignment="1" applyProtection="1">
      <alignment horizontal="center"/>
    </xf>
    <xf numFmtId="0" fontId="8" fillId="25" borderId="21" xfId="227" applyFill="1" applyBorder="1" applyProtection="1"/>
    <xf numFmtId="0" fontId="47" fillId="25" borderId="22" xfId="227" applyFont="1" applyFill="1" applyBorder="1" applyAlignment="1" applyProtection="1">
      <alignment horizontal="left"/>
    </xf>
    <xf numFmtId="0" fontId="15" fillId="25" borderId="22" xfId="227" applyFont="1" applyFill="1" applyBorder="1" applyAlignment="1" applyProtection="1">
      <alignment horizontal="left"/>
    </xf>
    <xf numFmtId="0" fontId="22" fillId="25" borderId="22" xfId="227" applyFont="1" applyFill="1" applyBorder="1" applyProtection="1"/>
    <xf numFmtId="0" fontId="17" fillId="25" borderId="0" xfId="227" applyFont="1" applyFill="1" applyBorder="1" applyAlignment="1" applyProtection="1">
      <alignment horizontal="right"/>
    </xf>
    <xf numFmtId="0" fontId="8" fillId="0" borderId="18" xfId="227" applyFill="1" applyBorder="1" applyProtection="1"/>
    <xf numFmtId="0" fontId="8" fillId="0" borderId="0" xfId="227" applyProtection="1"/>
    <xf numFmtId="0" fontId="20" fillId="30" borderId="20" xfId="227" applyFont="1" applyFill="1" applyBorder="1" applyAlignment="1" applyProtection="1">
      <alignment horizontal="center" vertical="center"/>
    </xf>
    <xf numFmtId="0" fontId="116" fillId="0" borderId="0" xfId="227" applyFont="1" applyProtection="1">
      <protection locked="0"/>
    </xf>
    <xf numFmtId="0" fontId="116" fillId="25" borderId="0" xfId="227" applyFont="1" applyFill="1" applyProtection="1"/>
    <xf numFmtId="164" fontId="68" fillId="25" borderId="0" xfId="227" applyNumberFormat="1" applyFont="1" applyFill="1" applyBorder="1" applyAlignment="1" applyProtection="1">
      <alignment horizontal="center"/>
    </xf>
    <xf numFmtId="0" fontId="30" fillId="25" borderId="20" xfId="227" applyFont="1" applyFill="1" applyBorder="1" applyProtection="1"/>
    <xf numFmtId="1" fontId="17" fillId="25" borderId="0" xfId="227" applyNumberFormat="1" applyFont="1" applyFill="1" applyBorder="1" applyAlignment="1" applyProtection="1">
      <alignment horizontal="center"/>
    </xf>
    <xf numFmtId="164" fontId="61" fillId="25" borderId="0" xfId="227" applyNumberFormat="1" applyFont="1" applyFill="1" applyBorder="1" applyAlignment="1" applyProtection="1">
      <alignment horizontal="center"/>
    </xf>
    <xf numFmtId="0" fontId="61" fillId="25" borderId="0" xfId="227" applyFont="1" applyFill="1" applyBorder="1" applyAlignment="1" applyProtection="1">
      <alignment horizontal="left"/>
    </xf>
    <xf numFmtId="164" fontId="17" fillId="25" borderId="0" xfId="227" applyNumberFormat="1" applyFont="1" applyFill="1" applyBorder="1" applyAlignment="1" applyProtection="1">
      <alignment horizontal="center"/>
    </xf>
    <xf numFmtId="0" fontId="22" fillId="25" borderId="0" xfId="227" applyFont="1" applyFill="1" applyBorder="1" applyAlignment="1" applyProtection="1">
      <alignment horizontal="right"/>
    </xf>
    <xf numFmtId="0" fontId="29" fillId="0" borderId="0" xfId="227" applyFont="1" applyProtection="1">
      <protection locked="0"/>
    </xf>
    <xf numFmtId="0" fontId="29" fillId="25" borderId="0" xfId="227" applyFont="1" applyFill="1" applyProtection="1"/>
    <xf numFmtId="0" fontId="29" fillId="25" borderId="0" xfId="227" applyFont="1" applyFill="1" applyBorder="1" applyProtection="1"/>
    <xf numFmtId="0" fontId="29" fillId="25" borderId="20" xfId="227" applyFont="1" applyFill="1" applyBorder="1" applyProtection="1"/>
    <xf numFmtId="0" fontId="27" fillId="0" borderId="0" xfId="227" applyFont="1" applyProtection="1">
      <protection locked="0"/>
    </xf>
    <xf numFmtId="0" fontId="27" fillId="25" borderId="0" xfId="227" applyFont="1" applyFill="1" applyProtection="1"/>
    <xf numFmtId="0" fontId="27" fillId="25" borderId="20" xfId="227" applyFont="1" applyFill="1" applyBorder="1" applyProtection="1"/>
    <xf numFmtId="0" fontId="17" fillId="25" borderId="0" xfId="227" applyFont="1" applyFill="1" applyBorder="1" applyAlignment="1" applyProtection="1">
      <alignment horizontal="center" vertical="distributed"/>
    </xf>
    <xf numFmtId="0" fontId="8" fillId="25" borderId="0" xfId="227" applyFill="1" applyBorder="1" applyAlignment="1" applyProtection="1"/>
    <xf numFmtId="0" fontId="81" fillId="26" borderId="15" xfId="227" applyFont="1" applyFill="1" applyBorder="1" applyAlignment="1" applyProtection="1"/>
    <xf numFmtId="0" fontId="47" fillId="25" borderId="0" xfId="227" applyFont="1" applyFill="1" applyBorder="1" applyAlignment="1" applyProtection="1">
      <alignment horizontal="left"/>
    </xf>
    <xf numFmtId="0" fontId="15" fillId="25" borderId="0" xfId="227" applyFont="1" applyFill="1" applyBorder="1" applyAlignment="1" applyProtection="1">
      <alignment horizontal="left"/>
    </xf>
    <xf numFmtId="0" fontId="22" fillId="0" borderId="0" xfId="227" applyFont="1" applyBorder="1" applyAlignment="1" applyProtection="1">
      <alignment vertical="center"/>
    </xf>
    <xf numFmtId="0" fontId="15" fillId="25" borderId="20" xfId="227" applyFont="1" applyFill="1" applyBorder="1" applyAlignment="1" applyProtection="1">
      <alignment horizontal="left"/>
    </xf>
    <xf numFmtId="0" fontId="22" fillId="25" borderId="22" xfId="227" applyFont="1" applyFill="1" applyBorder="1" applyAlignment="1" applyProtection="1">
      <alignment horizontal="right"/>
    </xf>
    <xf numFmtId="0" fontId="15" fillId="25" borderId="23" xfId="227" applyFont="1" applyFill="1" applyBorder="1" applyAlignment="1" applyProtection="1">
      <alignment horizontal="left"/>
    </xf>
    <xf numFmtId="0" fontId="8" fillId="26" borderId="0" xfId="227" applyFill="1" applyProtection="1"/>
    <xf numFmtId="0" fontId="8" fillId="25" borderId="0" xfId="227" applyFill="1" applyBorder="1" applyAlignment="1" applyProtection="1">
      <alignment horizontal="left"/>
    </xf>
    <xf numFmtId="1" fontId="17" fillId="25" borderId="13" xfId="0" applyNumberFormat="1" applyFont="1" applyFill="1" applyBorder="1" applyAlignment="1">
      <alignment wrapText="1"/>
    </xf>
    <xf numFmtId="0" fontId="76" fillId="25" borderId="0" xfId="78" applyFont="1" applyFill="1" applyBorder="1" applyAlignment="1">
      <alignment horizontal="left" vertical="center"/>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15" fillId="25" borderId="22" xfId="62" applyFont="1" applyFill="1" applyBorder="1" applyAlignment="1">
      <alignment horizontal="left"/>
    </xf>
    <xf numFmtId="0" fontId="93" fillId="32" borderId="0" xfId="62" applyFont="1" applyFill="1" applyBorder="1" applyAlignment="1">
      <alignment horizontal="left" wrapText="1"/>
    </xf>
    <xf numFmtId="0" fontId="18" fillId="36" borderId="0" xfId="62" applyFont="1" applyFill="1" applyBorder="1" applyAlignment="1">
      <alignment vertical="center"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0" fontId="18" fillId="36" borderId="0" xfId="62" applyFont="1" applyFill="1" applyBorder="1" applyAlignment="1">
      <alignment vertical="center"/>
    </xf>
    <xf numFmtId="164" fontId="34" fillId="36" borderId="61"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0" fontId="49"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34"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164" fontId="18" fillId="36" borderId="0" xfId="40" applyNumberFormat="1" applyFont="1" applyFill="1" applyBorder="1" applyAlignment="1">
      <alignment horizontal="justify" vertical="center" wrapText="1"/>
    </xf>
    <xf numFmtId="164" fontId="34" fillId="36" borderId="67" xfId="40" applyNumberFormat="1" applyFont="1" applyFill="1" applyBorder="1" applyAlignment="1">
      <alignment horizontal="left" vertical="center"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NumberFormat="1"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0" fontId="17" fillId="25" borderId="18" xfId="227" applyFont="1" applyFill="1" applyBorder="1" applyAlignment="1" applyProtection="1">
      <alignment horizontal="right" indent="5"/>
    </xf>
    <xf numFmtId="0" fontId="17" fillId="26" borderId="52" xfId="227" applyFont="1" applyFill="1" applyBorder="1" applyAlignment="1" applyProtection="1">
      <alignment horizontal="center"/>
    </xf>
    <xf numFmtId="0" fontId="22" fillId="25" borderId="0" xfId="227" applyFont="1" applyFill="1" applyBorder="1" applyAlignment="1" applyProtection="1">
      <alignment horizontal="right"/>
    </xf>
    <xf numFmtId="0" fontId="22" fillId="0" borderId="0" xfId="227" applyFont="1" applyBorder="1" applyAlignment="1" applyProtection="1">
      <alignment vertical="justify" wrapText="1"/>
    </xf>
    <xf numFmtId="0" fontId="8" fillId="0" borderId="0" xfId="227" applyBorder="1" applyAlignment="1" applyProtection="1">
      <alignment vertical="justify" wrapText="1"/>
    </xf>
    <xf numFmtId="0" fontId="76" fillId="25" borderId="0" xfId="227" applyFont="1" applyFill="1" applyBorder="1" applyAlignment="1" applyProtection="1">
      <alignment horizontal="left"/>
    </xf>
    <xf numFmtId="167" fontId="76" fillId="25" borderId="0" xfId="70" applyNumberFormat="1" applyFont="1" applyFill="1" applyBorder="1" applyAlignment="1" applyProtection="1">
      <alignment horizontal="right" indent="2"/>
    </xf>
    <xf numFmtId="167" fontId="76" fillId="26" borderId="0" xfId="70" applyNumberFormat="1" applyFont="1" applyFill="1" applyBorder="1" applyAlignment="1" applyProtection="1">
      <alignment horizontal="right" indent="2"/>
    </xf>
    <xf numFmtId="167"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167" fontId="76" fillId="24"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left"/>
    </xf>
    <xf numFmtId="0" fontId="22" fillId="0" borderId="0" xfId="227" applyFont="1" applyBorder="1" applyAlignment="1" applyProtection="1">
      <alignment vertical="top"/>
    </xf>
    <xf numFmtId="168" fontId="18" fillId="24" borderId="0" xfId="40" applyNumberFormat="1" applyFont="1" applyFill="1" applyBorder="1" applyAlignment="1" applyProtection="1">
      <alignment horizontal="right" wrapText="1" indent="2"/>
    </xf>
    <xf numFmtId="168" fontId="18" fillId="27" borderId="0" xfId="40" applyNumberFormat="1" applyFont="1" applyFill="1" applyBorder="1" applyAlignment="1" applyProtection="1">
      <alignment horizontal="right" wrapText="1" indent="2"/>
    </xf>
    <xf numFmtId="167" fontId="76" fillId="25" borderId="0" xfId="227" applyNumberFormat="1" applyFont="1" applyFill="1" applyBorder="1" applyAlignment="1" applyProtection="1">
      <alignment horizontal="right" indent="2"/>
    </xf>
    <xf numFmtId="0" fontId="17" fillId="25" borderId="0" xfId="227" applyFont="1" applyFill="1" applyBorder="1" applyAlignment="1" applyProtection="1">
      <alignment horizontal="left" indent="4"/>
    </xf>
    <xf numFmtId="0" fontId="22" fillId="25" borderId="0" xfId="227" applyFont="1" applyFill="1" applyBorder="1" applyAlignment="1" applyProtection="1">
      <alignment vertical="justify" wrapText="1"/>
    </xf>
    <xf numFmtId="0" fontId="8" fillId="25" borderId="0" xfId="227" applyFill="1" applyBorder="1" applyAlignment="1" applyProtection="1">
      <alignment vertical="justify" wrapText="1"/>
    </xf>
    <xf numFmtId="167" fontId="18" fillId="47"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167" fontId="76" fillId="26" borderId="0" xfId="227" applyNumberFormat="1" applyFont="1" applyFill="1" applyBorder="1" applyAlignment="1" applyProtection="1">
      <alignment horizontal="right"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169" fontId="18" fillId="27"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right"/>
    </xf>
    <xf numFmtId="165" fontId="18" fillId="26" borderId="0" xfId="227" applyNumberFormat="1" applyFont="1" applyFill="1" applyBorder="1" applyAlignment="1" applyProtection="1">
      <alignment horizontal="right" indent="2"/>
    </xf>
    <xf numFmtId="0" fontId="18" fillId="24" borderId="0" xfId="40" applyFont="1" applyFill="1" applyBorder="1" applyAlignment="1" applyProtection="1">
      <alignment horizontal="left" indent="1"/>
    </xf>
    <xf numFmtId="165" fontId="18" fillId="25" borderId="0" xfId="227" applyNumberFormat="1" applyFont="1" applyFill="1" applyBorder="1" applyAlignment="1" applyProtection="1">
      <alignment horizontal="right" indent="2"/>
    </xf>
    <xf numFmtId="0" fontId="22" fillId="25" borderId="0" xfId="227" applyFont="1" applyFill="1" applyBorder="1" applyAlignment="1" applyProtection="1">
      <alignment vertical="top"/>
    </xf>
    <xf numFmtId="167" fontId="17" fillId="26" borderId="0" xfId="227" applyNumberFormat="1" applyFont="1" applyFill="1" applyBorder="1" applyAlignment="1" applyProtection="1">
      <alignment horizontal="center"/>
    </xf>
    <xf numFmtId="167" fontId="18" fillId="26" borderId="0" xfId="227" applyNumberFormat="1" applyFont="1" applyFill="1" applyBorder="1" applyAlignment="1" applyProtection="1">
      <alignment horizontal="center"/>
    </xf>
    <xf numFmtId="167" fontId="76" fillId="26" borderId="10" xfId="227" applyNumberFormat="1" applyFont="1" applyFill="1" applyBorder="1" applyAlignment="1" applyProtection="1">
      <alignment horizontal="center"/>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165" fontId="76" fillId="25" borderId="0" xfId="227" applyNumberFormat="1" applyFont="1" applyFill="1" applyBorder="1" applyAlignment="1" applyProtection="1">
      <alignment horizontal="right" indent="2"/>
    </xf>
    <xf numFmtId="165" fontId="76" fillId="26" borderId="0" xfId="227" applyNumberFormat="1" applyFont="1" applyFill="1" applyBorder="1" applyAlignment="1" applyProtection="1">
      <alignment horizontal="right" indent="2"/>
    </xf>
    <xf numFmtId="165" fontId="29" fillId="25" borderId="0" xfId="227" applyNumberFormat="1" applyFont="1" applyFill="1" applyBorder="1" applyAlignment="1" applyProtection="1">
      <alignment horizontal="right" indent="2"/>
    </xf>
    <xf numFmtId="165" fontId="29" fillId="26" borderId="0" xfId="227" applyNumberFormat="1" applyFont="1" applyFill="1" applyBorder="1" applyAlignment="1" applyProtection="1">
      <alignment horizontal="right" indent="2"/>
    </xf>
    <xf numFmtId="167" fontId="76" fillId="26" borderId="0" xfId="227" applyNumberFormat="1" applyFont="1" applyFill="1" applyBorder="1" applyAlignment="1" applyProtection="1">
      <alignment horizontal="center"/>
    </xf>
    <xf numFmtId="0" fontId="17" fillId="25" borderId="0" xfId="227" applyFont="1" applyFill="1" applyBorder="1" applyAlignment="1" applyProtection="1">
      <alignment horizontal="right" indent="6"/>
    </xf>
    <xf numFmtId="0" fontId="82" fillId="25" borderId="0" xfId="227" applyFont="1" applyFill="1" applyBorder="1" applyAlignment="1" applyProtection="1">
      <alignment horizontal="center"/>
    </xf>
    <xf numFmtId="0" fontId="22" fillId="25" borderId="0" xfId="62" applyFont="1" applyFill="1" applyBorder="1" applyAlignment="1">
      <alignment vertical="center" wrapText="1"/>
    </xf>
    <xf numFmtId="0" fontId="85" fillId="26" borderId="0" xfId="62" applyFont="1" applyFill="1" applyBorder="1" applyAlignment="1">
      <alignment horizontal="center" vertical="center"/>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17" fillId="25" borderId="0" xfId="62" applyFont="1" applyFill="1" applyBorder="1" applyAlignment="1">
      <alignment horizontal="left" indent="6"/>
    </xf>
    <xf numFmtId="1" fontId="17" fillId="25" borderId="13" xfId="0" applyNumberFormat="1" applyFont="1" applyFill="1" applyBorder="1" applyAlignment="1">
      <alignment horizontal="center" wrapText="1"/>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76" fillId="25" borderId="0" xfId="0" applyFont="1" applyFill="1" applyBorder="1" applyAlignment="1">
      <alignment horizontal="left"/>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118" fillId="26" borderId="13" xfId="0" applyFont="1" applyFill="1" applyBorder="1" applyAlignment="1">
      <alignment horizontal="center"/>
    </xf>
    <xf numFmtId="0" fontId="76"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70" xfId="70" applyFont="1" applyFill="1" applyBorder="1" applyAlignment="1">
      <alignment horizontal="center" vertical="center"/>
    </xf>
    <xf numFmtId="0" fontId="114" fillId="26" borderId="71" xfId="70" applyFont="1" applyFill="1" applyBorder="1" applyAlignment="1">
      <alignment horizontal="center" vertical="center"/>
    </xf>
    <xf numFmtId="0" fontId="114" fillId="26" borderId="74" xfId="70" applyFont="1" applyFill="1" applyBorder="1" applyAlignment="1">
      <alignment horizontal="center" vertical="center"/>
    </xf>
    <xf numFmtId="0" fontId="114"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0" fontId="17" fillId="25" borderId="18" xfId="63" applyFont="1" applyFill="1" applyBorder="1" applyAlignment="1">
      <alignment horizontal="left" indent="6"/>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8" xfId="53" applyFont="1" applyBorder="1" applyAlignment="1">
      <alignment horizontal="center" vertical="center" wrapText="1"/>
    </xf>
    <xf numFmtId="0" fontId="17" fillId="0" borderId="57"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7" xfId="62" applyFont="1" applyFill="1" applyBorder="1" applyAlignment="1">
      <alignment horizontal="center"/>
    </xf>
    <xf numFmtId="0" fontId="17" fillId="25" borderId="58" xfId="62" applyFont="1" applyFill="1" applyBorder="1" applyAlignment="1">
      <alignment horizontal="center"/>
    </xf>
    <xf numFmtId="0" fontId="17" fillId="25" borderId="12" xfId="62" applyFont="1" applyFill="1" applyBorder="1" applyAlignment="1">
      <alignment horizontal="center"/>
    </xf>
    <xf numFmtId="173" fontId="18" fillId="25" borderId="0" xfId="62" applyNumberFormat="1" applyFont="1" applyFill="1" applyBorder="1" applyAlignment="1">
      <alignment horizontal="right"/>
    </xf>
    <xf numFmtId="0" fontId="17" fillId="26" borderId="12" xfId="53" applyFont="1" applyFill="1" applyBorder="1" applyAlignment="1">
      <alignment horizontal="center" vertical="center" wrapText="1"/>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5" borderId="57" xfId="0" applyFont="1" applyFill="1" applyBorder="1" applyAlignment="1">
      <alignment horizontal="center" wrapText="1"/>
    </xf>
    <xf numFmtId="0" fontId="17" fillId="25" borderId="12" xfId="0" applyFont="1" applyFill="1" applyBorder="1" applyAlignment="1">
      <alignment horizontal="center" wrapText="1"/>
    </xf>
    <xf numFmtId="0" fontId="17" fillId="25" borderId="18" xfId="0" applyFont="1" applyFill="1" applyBorder="1" applyAlignment="1">
      <alignment horizontal="left" indent="6"/>
    </xf>
    <xf numFmtId="0" fontId="17" fillId="25" borderId="80" xfId="70" applyFont="1" applyFill="1" applyBorder="1" applyAlignment="1">
      <alignment horizontal="center"/>
    </xf>
    <xf numFmtId="0" fontId="17" fillId="25" borderId="13" xfId="70" applyFont="1" applyFill="1" applyBorder="1" applyAlignment="1">
      <alignment horizontal="center"/>
    </xf>
    <xf numFmtId="0" fontId="17" fillId="25" borderId="81" xfId="70" applyFont="1" applyFill="1" applyBorder="1" applyAlignment="1">
      <alignment horizontal="center"/>
    </xf>
    <xf numFmtId="0" fontId="17" fillId="25" borderId="0" xfId="70" applyFont="1" applyFill="1" applyBorder="1" applyAlignment="1">
      <alignment horizontal="left" inden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8" fillId="25" borderId="0" xfId="70" applyFont="1" applyFill="1" applyBorder="1" applyAlignment="1">
      <alignment horizontal="left" vertical="center"/>
    </xf>
    <xf numFmtId="0" fontId="121" fillId="25" borderId="0" xfId="70" applyFont="1" applyFill="1" applyBorder="1" applyAlignment="1">
      <alignment horizontal="justify"/>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22" fillId="0" borderId="66"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18" fillId="25" borderId="0" xfId="70" applyFont="1" applyFill="1" applyBorder="1" applyAlignment="1">
      <alignment horizontal="left" indent="1"/>
    </xf>
    <xf numFmtId="0" fontId="22" fillId="26" borderId="66"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7" fillId="25" borderId="18" xfId="71" applyFont="1" applyFill="1" applyBorder="1" applyAlignment="1">
      <alignment horizontal="left" indent="6"/>
    </xf>
    <xf numFmtId="0" fontId="15" fillId="25" borderId="22" xfId="62" applyFont="1" applyFill="1" applyBorder="1" applyAlignment="1">
      <alignment horizontal="left"/>
    </xf>
    <xf numFmtId="173" fontId="18" fillId="25" borderId="0" xfId="70" applyNumberFormat="1"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7" fillId="26" borderId="13" xfId="62" applyFont="1" applyFill="1" applyBorder="1" applyAlignment="1">
      <alignment horizontal="center" vertical="center"/>
    </xf>
    <xf numFmtId="0" fontId="17" fillId="26" borderId="80" xfId="62" applyFont="1" applyFill="1" applyBorder="1" applyAlignment="1">
      <alignment horizontal="center" vertical="center"/>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19" fillId="24" borderId="0" xfId="40" applyFont="1" applyFill="1" applyBorder="1" applyAlignment="1">
      <alignment horizontal="left" vertical="center" wrapText="1"/>
    </xf>
    <xf numFmtId="3" fontId="118" fillId="27" borderId="0" xfId="40" applyNumberFormat="1" applyFont="1" applyFill="1" applyBorder="1" applyAlignment="1">
      <alignment horizontal="left" vertical="center" wrapText="1" indent="1"/>
    </xf>
    <xf numFmtId="3" fontId="84" fillId="26" borderId="0" xfId="70" applyNumberFormat="1" applyFont="1" applyFill="1" applyBorder="1" applyAlignment="1">
      <alignment horizontal="left"/>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84" fillId="26" borderId="0" xfId="70" applyFont="1" applyFill="1" applyBorder="1" applyAlignment="1">
      <alignment horizontal="left"/>
    </xf>
    <xf numFmtId="0" fontId="119" fillId="27" borderId="0" xfId="40" applyFont="1" applyFill="1" applyBorder="1" applyAlignment="1">
      <alignment horizontal="left"/>
    </xf>
    <xf numFmtId="173" fontId="44" fillId="25" borderId="0" xfId="70" applyNumberFormat="1" applyFont="1" applyFill="1" applyBorder="1" applyAlignment="1">
      <alignment horizontal="right"/>
    </xf>
    <xf numFmtId="0" fontId="119" fillId="27" borderId="19" xfId="40" applyFont="1" applyFill="1" applyBorder="1" applyAlignment="1">
      <alignment horizontal="left"/>
    </xf>
    <xf numFmtId="0" fontId="22" fillId="24" borderId="0" xfId="40" applyFont="1" applyFill="1" applyBorder="1" applyAlignment="1">
      <alignment horizontal="left" vertical="top" wrapText="1"/>
    </xf>
    <xf numFmtId="0" fontId="118" fillId="24" borderId="0" xfId="40"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5"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119" fillId="24" borderId="0" xfId="40" applyFont="1" applyFill="1" applyBorder="1" applyAlignment="1">
      <alignment horizontal="left" vertical="top" wrapText="1"/>
    </xf>
    <xf numFmtId="0" fontId="17" fillId="26" borderId="80" xfId="70" applyFont="1" applyFill="1" applyBorder="1" applyAlignment="1">
      <alignment horizontal="center"/>
    </xf>
    <xf numFmtId="0" fontId="17" fillId="26" borderId="81" xfId="70" applyFont="1" applyFill="1" applyBorder="1" applyAlignment="1">
      <alignment horizontal="center"/>
    </xf>
    <xf numFmtId="0" fontId="22" fillId="25" borderId="0" xfId="70" applyNumberFormat="1" applyFont="1" applyFill="1" applyBorder="1" applyAlignment="1" applyProtection="1">
      <alignment horizontal="justify" vertical="justify" wrapText="1"/>
      <protection locked="0"/>
    </xf>
    <xf numFmtId="0" fontId="79" fillId="25" borderId="0" xfId="70" applyNumberFormat="1" applyFont="1" applyFill="1" applyBorder="1" applyAlignment="1" applyProtection="1">
      <alignment horizontal="right" vertical="justify" wrapText="1"/>
      <protection locked="0"/>
    </xf>
    <xf numFmtId="49" fontId="22" fillId="25" borderId="0" xfId="70" applyNumberFormat="1" applyFont="1" applyFill="1" applyBorder="1" applyAlignment="1">
      <alignment horizontal="left" vertical="center" wrapText="1"/>
    </xf>
    <xf numFmtId="0" fontId="17" fillId="25" borderId="18" xfId="70" applyFont="1" applyFill="1" applyBorder="1" applyAlignment="1">
      <alignment horizontal="right" indent="5"/>
    </xf>
    <xf numFmtId="3" fontId="22" fillId="25" borderId="0" xfId="70" applyNumberFormat="1" applyFont="1" applyFill="1" applyBorder="1" applyAlignment="1">
      <alignment horizontal="right"/>
    </xf>
    <xf numFmtId="0" fontId="76" fillId="25" borderId="0" xfId="70" applyFont="1" applyFill="1" applyBorder="1" applyAlignment="1">
      <alignment horizontal="justify" vertical="center"/>
    </xf>
    <xf numFmtId="0" fontId="123" fillId="25" borderId="0" xfId="68" applyNumberFormat="1" applyFont="1" applyFill="1" applyBorder="1" applyAlignment="1" applyProtection="1">
      <alignment horizontal="left" vertical="justify" wrapText="1"/>
      <protection locked="0"/>
    </xf>
    <xf numFmtId="0" fontId="22" fillId="24" borderId="0" xfId="61" applyFont="1" applyFill="1" applyBorder="1" applyAlignment="1">
      <alignment horizontal="left" wrapText="1"/>
    </xf>
    <xf numFmtId="49" fontId="18" fillId="25" borderId="0" xfId="51" applyNumberFormat="1" applyFont="1" applyFill="1" applyBorder="1" applyAlignment="1">
      <alignment horizontal="left"/>
    </xf>
    <xf numFmtId="0" fontId="18" fillId="25" borderId="0" xfId="51" applyNumberFormat="1" applyFont="1" applyFill="1" applyBorder="1" applyAlignment="1">
      <alignment horizontal="left"/>
    </xf>
    <xf numFmtId="1" fontId="18" fillId="35" borderId="0" xfId="51" applyNumberFormat="1" applyFont="1" applyFill="1" applyBorder="1" applyAlignment="1">
      <alignment horizontal="center"/>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8" fillId="27" borderId="0" xfId="61" applyFont="1" applyFill="1" applyBorder="1" applyAlignment="1">
      <alignment horizontal="justify" vertical="center" wrapText="1"/>
    </xf>
    <xf numFmtId="0" fontId="18" fillId="27" borderId="0" xfId="61" applyFont="1" applyFill="1" applyBorder="1" applyAlignment="1">
      <alignment horizontal="justify" vertical="center"/>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2" fontId="22" fillId="24" borderId="19" xfId="61" applyNumberFormat="1" applyFont="1" applyFill="1" applyBorder="1" applyAlignment="1">
      <alignment horizontal="left" wrapText="1"/>
    </xf>
    <xf numFmtId="173" fontId="18" fillId="25" borderId="0" xfId="52" applyNumberFormat="1" applyFont="1" applyFill="1" applyBorder="1" applyAlignment="1">
      <alignment horizontal="right"/>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17" fillId="25" borderId="0" xfId="0" applyFont="1" applyFill="1" applyBorder="1" applyAlignment="1">
      <alignment horizontal="center"/>
    </xf>
    <xf numFmtId="173" fontId="18" fillId="25" borderId="20" xfId="52" applyNumberFormat="1" applyFont="1" applyFill="1" applyBorder="1" applyAlignment="1">
      <alignment horizontal="left"/>
    </xf>
    <xf numFmtId="173" fontId="18" fillId="25" borderId="0" xfId="52" applyNumberFormat="1" applyFont="1" applyFill="1" applyBorder="1" applyAlignment="1">
      <alignment horizontal="left"/>
    </xf>
    <xf numFmtId="0" fontId="16" fillId="25" borderId="0" xfId="0" applyFont="1" applyFill="1" applyBorder="1"/>
    <xf numFmtId="0" fontId="39" fillId="25" borderId="0" xfId="0" applyFont="1" applyFill="1" applyBorder="1" applyAlignment="1">
      <alignment horizontal="left"/>
    </xf>
    <xf numFmtId="0" fontId="17" fillId="26" borderId="13" xfId="70" applyFont="1" applyFill="1" applyBorder="1" applyAlignment="1"/>
    <xf numFmtId="0" fontId="118" fillId="26" borderId="13" xfId="0" applyFont="1" applyFill="1" applyBorder="1" applyAlignment="1"/>
    <xf numFmtId="0" fontId="17" fillId="25" borderId="52" xfId="0" applyFont="1" applyFill="1" applyBorder="1" applyAlignment="1">
      <alignment horizontal="center"/>
    </xf>
    <xf numFmtId="0" fontId="17" fillId="25" borderId="13" xfId="70" applyFont="1" applyFill="1" applyBorder="1" applyAlignment="1"/>
    <xf numFmtId="0" fontId="17" fillId="25" borderId="13" xfId="70" applyFont="1" applyFill="1" applyBorder="1" applyAlignment="1">
      <alignment wrapText="1"/>
    </xf>
    <xf numFmtId="0" fontId="15" fillId="25" borderId="22" xfId="62" applyFont="1" applyFill="1" applyBorder="1" applyAlignment="1"/>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139" fillId="25" borderId="82" xfId="62" applyFont="1" applyFill="1" applyBorder="1" applyAlignment="1">
      <alignment horizontal="center" vertical="center"/>
    </xf>
    <xf numFmtId="0" fontId="139" fillId="25" borderId="83" xfId="62" applyFont="1" applyFill="1" applyBorder="1" applyAlignment="1">
      <alignment horizontal="center" vertical="center"/>
    </xf>
    <xf numFmtId="0" fontId="18" fillId="25" borderId="84" xfId="62" applyFont="1" applyFill="1" applyBorder="1" applyAlignment="1">
      <alignment horizontal="center" vertical="center" wrapText="1"/>
    </xf>
    <xf numFmtId="0" fontId="18" fillId="25" borderId="85" xfId="62" applyFont="1" applyFill="1" applyBorder="1" applyAlignment="1">
      <alignment horizontal="center" vertical="center" wrapText="1"/>
    </xf>
    <xf numFmtId="0" fontId="139" fillId="25" borderId="86" xfId="62" applyFont="1" applyFill="1" applyBorder="1" applyAlignment="1">
      <alignment horizontal="center" vertical="center"/>
    </xf>
    <xf numFmtId="0" fontId="139" fillId="25" borderId="87" xfId="62" applyFont="1" applyFill="1" applyBorder="1" applyAlignment="1">
      <alignment horizontal="center" vertical="center"/>
    </xf>
    <xf numFmtId="0" fontId="18" fillId="25" borderId="11" xfId="62" applyFont="1" applyFill="1" applyBorder="1" applyAlignment="1">
      <alignment horizontal="center" vertical="center" wrapText="1"/>
    </xf>
    <xf numFmtId="0" fontId="18" fillId="25" borderId="88" xfId="62" applyFont="1" applyFill="1" applyBorder="1" applyAlignment="1">
      <alignment horizontal="center" vertical="center" wrapText="1"/>
    </xf>
    <xf numFmtId="0" fontId="53" fillId="25" borderId="0" xfId="62" applyFont="1" applyFill="1" applyAlignment="1"/>
    <xf numFmtId="0" fontId="53" fillId="25" borderId="0" xfId="62" applyFont="1" applyFill="1" applyBorder="1" applyAlignment="1"/>
    <xf numFmtId="0" fontId="76" fillId="25" borderId="66" xfId="78" applyFont="1" applyFill="1" applyBorder="1" applyAlignment="1">
      <alignment horizontal="left" vertical="center"/>
    </xf>
    <xf numFmtId="171" fontId="76" fillId="26" borderId="0" xfId="78" applyNumberFormat="1" applyFont="1" applyFill="1" applyBorder="1" applyAlignment="1">
      <alignment horizontal="right" vertical="center"/>
    </xf>
    <xf numFmtId="0" fontId="8" fillId="25" borderId="19" xfId="72" applyFill="1" applyBorder="1" applyAlignment="1"/>
    <xf numFmtId="0" fontId="53" fillId="0" borderId="0" xfId="62" applyFont="1" applyAlignment="1"/>
    <xf numFmtId="0" fontId="8" fillId="25" borderId="0" xfId="62" applyFill="1" applyAlignment="1"/>
    <xf numFmtId="3" fontId="76" fillId="24" borderId="0" xfId="40" applyNumberFormat="1" applyFont="1" applyFill="1" applyBorder="1" applyAlignment="1">
      <alignment horizontal="left" wrapText="1"/>
    </xf>
    <xf numFmtId="0" fontId="8" fillId="0" borderId="0" xfId="62" applyAlignment="1"/>
    <xf numFmtId="3" fontId="14" fillId="24" borderId="0" xfId="40" applyNumberFormat="1" applyFont="1" applyFill="1" applyBorder="1" applyAlignment="1">
      <alignment horizontal="left" vertical="center"/>
    </xf>
    <xf numFmtId="3" fontId="9" fillId="27" borderId="0" xfId="40" applyNumberFormat="1" applyFont="1" applyFill="1" applyBorder="1" applyAlignment="1">
      <alignment horizontal="left" vertical="center" wrapText="1" indent="1"/>
    </xf>
    <xf numFmtId="171" fontId="9" fillId="26" borderId="0" xfId="70" applyNumberFormat="1" applyFont="1" applyFill="1" applyBorder="1" applyAlignment="1">
      <alignment horizontal="right" vertical="center"/>
    </xf>
    <xf numFmtId="3" fontId="76" fillId="24" borderId="0" xfId="40" applyNumberFormat="1" applyFont="1" applyFill="1" applyBorder="1" applyAlignment="1">
      <alignment horizontal="left" vertical="center"/>
    </xf>
    <xf numFmtId="0" fontId="17" fillId="24" borderId="0" xfId="317" applyFont="1" applyFill="1" applyBorder="1" applyAlignment="1">
      <alignment horizontal="left" indent="1"/>
    </xf>
    <xf numFmtId="0" fontId="35" fillId="25" borderId="0" xfId="219" applyFont="1" applyFill="1" applyBorder="1" applyAlignment="1">
      <alignment horizontal="left" wrapText="1" indent="1"/>
    </xf>
    <xf numFmtId="0" fontId="47" fillId="26" borderId="31" xfId="62" applyFont="1" applyFill="1" applyBorder="1" applyAlignment="1">
      <alignment horizontal="left" vertical="center"/>
    </xf>
    <xf numFmtId="0" fontId="47" fillId="26" borderId="32" xfId="62" applyFont="1" applyFill="1" applyBorder="1" applyAlignment="1">
      <alignment horizontal="left" vertical="center"/>
    </xf>
    <xf numFmtId="0" fontId="47" fillId="26" borderId="33" xfId="62" applyFont="1" applyFill="1" applyBorder="1" applyAlignment="1">
      <alignment horizontal="left" vertical="center"/>
    </xf>
    <xf numFmtId="0" fontId="21" fillId="25" borderId="0" xfId="62" applyFont="1" applyFill="1" applyBorder="1" applyAlignment="1">
      <alignment vertical="center"/>
    </xf>
    <xf numFmtId="0" fontId="19" fillId="25" borderId="0" xfId="62" applyFont="1" applyFill="1" applyBorder="1" applyAlignment="1">
      <alignment vertical="center"/>
    </xf>
    <xf numFmtId="0" fontId="53" fillId="25" borderId="0" xfId="62" applyFont="1" applyFill="1" applyAlignment="1">
      <alignment vertical="center"/>
    </xf>
    <xf numFmtId="0" fontId="53" fillId="25" borderId="0" xfId="62" applyFont="1" applyFill="1" applyBorder="1" applyAlignment="1">
      <alignment vertical="center"/>
    </xf>
    <xf numFmtId="0" fontId="53" fillId="0" borderId="0" xfId="62" applyFont="1" applyAlignment="1">
      <alignment vertical="center"/>
    </xf>
    <xf numFmtId="0" fontId="8" fillId="25" borderId="0" xfId="78" applyFont="1" applyFill="1" applyBorder="1"/>
    <xf numFmtId="3" fontId="9" fillId="24" borderId="0" xfId="40" applyNumberFormat="1" applyFont="1" applyFill="1" applyBorder="1" applyAlignment="1">
      <alignment horizontal="left" vertical="center" wrapText="1" indent="1"/>
    </xf>
    <xf numFmtId="171" fontId="9" fillId="26" borderId="0" xfId="78" applyNumberFormat="1" applyFont="1" applyFill="1" applyBorder="1" applyAlignment="1">
      <alignment horizontal="right" vertical="center"/>
    </xf>
    <xf numFmtId="3" fontId="9" fillId="24" borderId="0" xfId="40" applyNumberFormat="1" applyFont="1" applyFill="1" applyBorder="1" applyAlignment="1">
      <alignment horizontal="left" vertical="center" indent="1"/>
    </xf>
    <xf numFmtId="0" fontId="9" fillId="25" borderId="0" xfId="78" applyFont="1" applyFill="1" applyBorder="1" applyAlignment="1">
      <alignment horizontal="left" vertical="center" indent="1"/>
    </xf>
    <xf numFmtId="0" fontId="8" fillId="0" borderId="0" xfId="62" applyBorder="1" applyAlignment="1"/>
    <xf numFmtId="0" fontId="18" fillId="25" borderId="0" xfId="62" applyFont="1" applyFill="1" applyBorder="1" applyAlignment="1">
      <alignment wrapText="1"/>
    </xf>
    <xf numFmtId="0" fontId="35" fillId="25" borderId="0" xfId="62" applyFont="1" applyFill="1" applyBorder="1" applyAlignment="1">
      <alignment horizontal="left" wrapText="1"/>
    </xf>
    <xf numFmtId="0" fontId="22" fillId="25" borderId="0" xfId="62" applyFont="1" applyFill="1" applyBorder="1" applyAlignment="1">
      <alignment wrapText="1"/>
    </xf>
    <xf numFmtId="0" fontId="8" fillId="25" borderId="19" xfId="72" applyFont="1" applyFill="1" applyBorder="1" applyAlignment="1"/>
    <xf numFmtId="0" fontId="35" fillId="25" borderId="0" xfId="62" applyFont="1" applyFill="1" applyBorder="1"/>
    <xf numFmtId="0" fontId="22" fillId="25" borderId="48" xfId="63" applyFont="1" applyFill="1" applyBorder="1" applyAlignment="1">
      <alignment horizontal="right"/>
    </xf>
    <xf numFmtId="0" fontId="8" fillId="0" borderId="0" xfId="63" applyFont="1" applyFill="1" applyBorder="1"/>
    <xf numFmtId="0" fontId="77" fillId="0" borderId="0" xfId="63" applyFont="1" applyAlignment="1">
      <alignment vertical="center"/>
    </xf>
    <xf numFmtId="0" fontId="77" fillId="0" borderId="0" xfId="63" applyFont="1" applyFill="1" applyBorder="1" applyAlignment="1">
      <alignment vertical="center"/>
    </xf>
    <xf numFmtId="0" fontId="77" fillId="25" borderId="0" xfId="63" applyFont="1" applyFill="1" applyAlignment="1"/>
    <xf numFmtId="0" fontId="77" fillId="25" borderId="0" xfId="63" applyFont="1" applyFill="1" applyBorder="1" applyAlignment="1"/>
    <xf numFmtId="0" fontId="77" fillId="26" borderId="0" xfId="63" applyFont="1" applyFill="1" applyAlignment="1"/>
    <xf numFmtId="4" fontId="76" fillId="27" borderId="0" xfId="40" applyNumberFormat="1" applyFont="1" applyFill="1" applyBorder="1" applyAlignment="1">
      <alignment horizontal="right" wrapText="1"/>
    </xf>
    <xf numFmtId="3" fontId="77" fillId="0" borderId="0" xfId="63" applyNumberFormat="1" applyFont="1" applyFill="1" applyBorder="1" applyAlignment="1">
      <alignment vertical="center"/>
    </xf>
    <xf numFmtId="0" fontId="77" fillId="0" borderId="0" xfId="63" applyFont="1" applyAlignment="1"/>
    <xf numFmtId="0" fontId="76" fillId="27" borderId="0" xfId="66" applyFont="1" applyFill="1" applyBorder="1" applyAlignment="1">
      <alignment horizontal="left" indent="1"/>
    </xf>
    <xf numFmtId="0" fontId="76" fillId="27" borderId="0" xfId="66" applyFont="1" applyFill="1" applyBorder="1" applyAlignment="1">
      <alignment horizontal="left"/>
    </xf>
    <xf numFmtId="0" fontId="77" fillId="0" borderId="0" xfId="63" applyFont="1" applyFill="1" applyBorder="1"/>
    <xf numFmtId="4" fontId="76" fillId="27" borderId="0" xfId="40" applyNumberFormat="1" applyFont="1" applyFill="1" applyBorder="1" applyAlignment="1">
      <alignment horizontal="right" vertical="center" wrapText="1"/>
    </xf>
    <xf numFmtId="0" fontId="77" fillId="0" borderId="0" xfId="63" applyFont="1" applyBorder="1"/>
    <xf numFmtId="0" fontId="76" fillId="27" borderId="0" xfId="40" applyFont="1" applyFill="1" applyBorder="1" applyAlignment="1">
      <alignment horizontal="left" indent="1"/>
    </xf>
    <xf numFmtId="3" fontId="86" fillId="27" borderId="0" xfId="40" applyNumberFormat="1" applyFont="1" applyFill="1" applyBorder="1" applyAlignment="1">
      <alignment horizontal="right" wrapText="1"/>
    </xf>
    <xf numFmtId="0" fontId="139" fillId="28" borderId="82" xfId="63" applyFont="1" applyFill="1" applyBorder="1" applyAlignment="1">
      <alignment horizontal="center" vertical="center"/>
    </xf>
    <xf numFmtId="0" fontId="139" fillId="28" borderId="66" xfId="63" applyFont="1" applyFill="1" applyBorder="1" applyAlignment="1">
      <alignment horizontal="center" vertical="center"/>
    </xf>
    <xf numFmtId="0" fontId="139" fillId="28" borderId="83" xfId="63" applyFont="1" applyFill="1" applyBorder="1" applyAlignment="1">
      <alignment horizontal="center" vertical="center"/>
    </xf>
    <xf numFmtId="1" fontId="17" fillId="26" borderId="12" xfId="63" applyNumberFormat="1" applyFont="1" applyFill="1" applyBorder="1" applyAlignment="1">
      <alignment horizontal="center" vertical="center"/>
    </xf>
    <xf numFmtId="1" fontId="17" fillId="26" borderId="12" xfId="63" applyNumberFormat="1" applyFont="1" applyFill="1" applyBorder="1" applyAlignment="1">
      <alignment horizontal="center" vertical="center" wrapText="1"/>
    </xf>
    <xf numFmtId="0" fontId="139" fillId="28" borderId="86" xfId="63" applyFont="1" applyFill="1" applyBorder="1" applyAlignment="1">
      <alignment horizontal="center" vertical="center"/>
    </xf>
    <xf numFmtId="0" fontId="139" fillId="28" borderId="36" xfId="63" applyFont="1" applyFill="1" applyBorder="1" applyAlignment="1">
      <alignment horizontal="center" vertical="center"/>
    </xf>
    <xf numFmtId="0" fontId="139" fillId="28" borderId="87" xfId="63" applyFont="1" applyFill="1" applyBorder="1" applyAlignment="1">
      <alignment horizontal="center" vertical="center"/>
    </xf>
    <xf numFmtId="1" fontId="17" fillId="26" borderId="12" xfId="63" applyNumberFormat="1" applyFont="1" applyFill="1" applyBorder="1" applyAlignment="1">
      <alignment horizontal="center" vertical="center" wrapText="1"/>
    </xf>
    <xf numFmtId="3" fontId="86" fillId="27" borderId="0" xfId="40" applyNumberFormat="1" applyFont="1" applyFill="1" applyBorder="1" applyAlignment="1">
      <alignment horizontal="right" vertical="center" wrapText="1"/>
    </xf>
    <xf numFmtId="4" fontId="86" fillId="27" borderId="0" xfId="40" applyNumberFormat="1" applyFont="1" applyFill="1" applyBorder="1" applyAlignment="1">
      <alignment horizontal="right" vertical="center" wrapText="1"/>
    </xf>
    <xf numFmtId="0" fontId="79" fillId="24" borderId="0" xfId="66" applyFont="1" applyFill="1" applyBorder="1" applyAlignment="1">
      <alignment horizontal="left" vertical="center"/>
    </xf>
    <xf numFmtId="3" fontId="88" fillId="27" borderId="0" xfId="40" applyNumberFormat="1" applyFont="1" applyFill="1" applyBorder="1" applyAlignment="1">
      <alignment horizontal="right" vertical="center" wrapText="1"/>
    </xf>
    <xf numFmtId="4" fontId="88" fillId="27" borderId="0" xfId="40" applyNumberFormat="1" applyFont="1" applyFill="1" applyBorder="1" applyAlignment="1">
      <alignment horizontal="right" vertical="center" wrapText="1"/>
    </xf>
    <xf numFmtId="0" fontId="24" fillId="25" borderId="0" xfId="63" applyFont="1" applyFill="1" applyBorder="1" applyAlignment="1">
      <alignment horizontal="center" vertical="center" wrapText="1"/>
    </xf>
    <xf numFmtId="0" fontId="53" fillId="25" borderId="0" xfId="63" applyFont="1" applyFill="1" applyBorder="1" applyAlignment="1">
      <alignment vertical="center"/>
    </xf>
    <xf numFmtId="3" fontId="86" fillId="25" borderId="0" xfId="63" applyNumberFormat="1" applyFont="1" applyFill="1" applyBorder="1" applyAlignment="1">
      <alignment vertical="center"/>
    </xf>
    <xf numFmtId="0" fontId="24" fillId="0" borderId="0" xfId="63" applyFont="1" applyBorder="1" applyAlignment="1">
      <alignment horizontal="center" vertical="center" wrapText="1"/>
    </xf>
    <xf numFmtId="0" fontId="17" fillId="25" borderId="0" xfId="63" applyFont="1" applyFill="1" applyBorder="1" applyAlignment="1">
      <alignment horizontal="left" vertical="center" wrapText="1"/>
    </xf>
    <xf numFmtId="0" fontId="47" fillId="25" borderId="0" xfId="63" applyFont="1" applyFill="1" applyBorder="1" applyAlignment="1">
      <alignment horizontal="left" vertical="center"/>
    </xf>
    <xf numFmtId="0" fontId="84" fillId="25" borderId="19" xfId="63" applyFont="1" applyFill="1" applyBorder="1" applyAlignment="1">
      <alignment horizontal="left" vertical="center"/>
    </xf>
    <xf numFmtId="3" fontId="86" fillId="25" borderId="0" xfId="63" applyNumberFormat="1" applyFont="1" applyFill="1" applyBorder="1" applyAlignment="1">
      <alignment horizontal="left" vertical="center"/>
    </xf>
    <xf numFmtId="0" fontId="17" fillId="0" borderId="0" xfId="63" applyFont="1" applyBorder="1" applyAlignment="1">
      <alignment horizontal="left" vertical="center" wrapText="1"/>
    </xf>
    <xf numFmtId="0" fontId="17" fillId="26" borderId="0" xfId="63" applyFont="1" applyFill="1" applyBorder="1" applyAlignment="1">
      <alignment horizontal="left" vertical="center" wrapText="1"/>
    </xf>
    <xf numFmtId="0" fontId="47" fillId="26" borderId="0" xfId="63" applyFont="1" applyFill="1" applyBorder="1" applyAlignment="1">
      <alignment horizontal="left" vertical="center"/>
    </xf>
    <xf numFmtId="0" fontId="17" fillId="26" borderId="0" xfId="70" applyFont="1" applyFill="1" applyBorder="1" applyAlignment="1">
      <alignment horizontal="left" vertical="center"/>
    </xf>
    <xf numFmtId="0" fontId="47" fillId="26" borderId="0" xfId="70" applyFont="1" applyFill="1" applyBorder="1" applyAlignment="1">
      <alignment horizontal="left" vertical="center"/>
    </xf>
    <xf numFmtId="0" fontId="17" fillId="0" borderId="0" xfId="70" applyFont="1" applyBorder="1" applyAlignment="1">
      <alignment horizontal="left" vertical="center"/>
    </xf>
    <xf numFmtId="0" fontId="8" fillId="26" borderId="0" xfId="63" applyFill="1" applyAlignment="1">
      <alignment horizontal="left" vertical="center"/>
    </xf>
    <xf numFmtId="0" fontId="8" fillId="26" borderId="0" xfId="63" applyFill="1" applyBorder="1" applyAlignment="1">
      <alignment horizontal="left" vertical="center"/>
    </xf>
    <xf numFmtId="0" fontId="8" fillId="0" borderId="0" xfId="63" applyAlignment="1">
      <alignment horizontal="left" vertical="center"/>
    </xf>
    <xf numFmtId="0" fontId="17" fillId="26" borderId="19" xfId="70" applyFont="1" applyFill="1" applyBorder="1" applyAlignment="1">
      <alignment vertical="center" wrapText="1"/>
    </xf>
    <xf numFmtId="0" fontId="8" fillId="26" borderId="0" xfId="63" applyFill="1" applyAlignment="1">
      <alignment vertical="center"/>
    </xf>
    <xf numFmtId="0" fontId="8" fillId="0" borderId="0" xfId="63" applyAlignment="1">
      <alignment vertical="center"/>
    </xf>
    <xf numFmtId="0" fontId="17" fillId="25" borderId="0" xfId="70" applyFont="1" applyFill="1" applyBorder="1" applyAlignment="1">
      <alignment horizontal="center" vertical="top" wrapText="1"/>
    </xf>
    <xf numFmtId="0" fontId="47" fillId="25" borderId="0" xfId="70" applyFont="1" applyFill="1" applyBorder="1" applyAlignment="1">
      <alignment vertical="top"/>
    </xf>
    <xf numFmtId="0" fontId="22" fillId="26" borderId="0" xfId="63" applyFont="1" applyFill="1" applyBorder="1" applyAlignment="1">
      <alignment horizontal="left" vertical="top"/>
    </xf>
    <xf numFmtId="0" fontId="48" fillId="24" borderId="0" xfId="40" applyFont="1" applyFill="1" applyBorder="1" applyAlignment="1">
      <alignment horizontal="left" vertical="top"/>
    </xf>
    <xf numFmtId="3" fontId="142" fillId="26" borderId="0" xfId="63" applyNumberFormat="1" applyFont="1" applyFill="1" applyBorder="1" applyAlignment="1">
      <alignment horizontal="center" vertical="top"/>
    </xf>
    <xf numFmtId="3" fontId="142" fillId="26" borderId="0" xfId="63" applyNumberFormat="1" applyFont="1" applyFill="1" applyBorder="1" applyAlignment="1">
      <alignment horizontal="right" vertical="top"/>
    </xf>
    <xf numFmtId="1" fontId="17" fillId="26" borderId="0" xfId="70" applyNumberFormat="1" applyFont="1" applyFill="1" applyBorder="1" applyAlignment="1">
      <alignment horizontal="center" vertical="top" wrapText="1"/>
    </xf>
    <xf numFmtId="3" fontId="143" fillId="48" borderId="0" xfId="63" applyNumberFormat="1" applyFont="1" applyFill="1" applyBorder="1" applyAlignment="1">
      <alignment vertical="top"/>
    </xf>
    <xf numFmtId="0" fontId="84" fillId="25" borderId="19" xfId="63" applyFont="1" applyFill="1" applyBorder="1" applyAlignment="1">
      <alignment vertical="top"/>
    </xf>
    <xf numFmtId="0" fontId="8" fillId="25" borderId="0" xfId="63" applyFont="1" applyFill="1" applyAlignment="1">
      <alignment vertical="top"/>
    </xf>
    <xf numFmtId="0" fontId="17" fillId="0" borderId="0" xfId="70" applyFont="1" applyBorder="1" applyAlignment="1">
      <alignment horizontal="center" vertical="top" wrapText="1"/>
    </xf>
    <xf numFmtId="0" fontId="22" fillId="25" borderId="0" xfId="63" applyFont="1" applyFill="1" applyBorder="1" applyAlignment="1">
      <alignment vertical="center"/>
    </xf>
    <xf numFmtId="0" fontId="48" fillId="24" borderId="0" xfId="40" applyFont="1" applyFill="1" applyBorder="1" applyAlignment="1">
      <alignment horizontal="left" vertical="center"/>
    </xf>
    <xf numFmtId="3" fontId="142" fillId="26" borderId="0" xfId="63" applyNumberFormat="1" applyFont="1" applyFill="1" applyBorder="1" applyAlignment="1">
      <alignment horizontal="center" vertical="center"/>
    </xf>
    <xf numFmtId="3" fontId="142" fillId="26" borderId="0" xfId="63" applyNumberFormat="1" applyFont="1" applyFill="1" applyBorder="1" applyAlignment="1">
      <alignment horizontal="right" vertical="center"/>
    </xf>
    <xf numFmtId="0" fontId="22" fillId="26" borderId="0" xfId="63" applyFont="1" applyFill="1" applyBorder="1" applyAlignment="1">
      <alignment horizontal="left" vertical="center"/>
    </xf>
    <xf numFmtId="0" fontId="35" fillId="25" borderId="0" xfId="63" applyFont="1" applyFill="1" applyBorder="1" applyAlignment="1">
      <alignment horizontal="left" vertical="center"/>
    </xf>
    <xf numFmtId="0" fontId="8" fillId="26" borderId="0" xfId="63" applyFill="1" applyBorder="1" applyAlignment="1"/>
    <xf numFmtId="173" fontId="9" fillId="26" borderId="0" xfId="63" applyNumberFormat="1" applyFont="1" applyFill="1" applyBorder="1" applyAlignment="1">
      <alignment horizontal="right"/>
    </xf>
    <xf numFmtId="165" fontId="62" fillId="0" borderId="0" xfId="227" applyNumberFormat="1" applyFont="1" applyProtection="1">
      <protection locked="0"/>
    </xf>
    <xf numFmtId="165" fontId="19" fillId="0" borderId="0" xfId="227" applyNumberFormat="1" applyFont="1" applyProtection="1">
      <protection locked="0"/>
    </xf>
  </cellXfs>
  <cellStyles count="31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17"/>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4">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2017</c:v>
                  </c:pt>
                  <c:pt idx="11">
                    <c:v>2018</c:v>
                  </c:pt>
                </c:lvl>
              </c:multiLvlStrCache>
            </c:multiLvlStrRef>
          </c:cat>
          <c:val>
            <c:numRef>
              <c:f>'9lay_off'!$E$12:$Q$12</c:f>
              <c:numCache>
                <c:formatCode>0</c:formatCode>
                <c:ptCount val="13"/>
                <c:pt idx="0">
                  <c:v>66</c:v>
                </c:pt>
                <c:pt idx="1">
                  <c:v>61</c:v>
                </c:pt>
                <c:pt idx="2">
                  <c:v>45</c:v>
                </c:pt>
                <c:pt idx="3">
                  <c:v>39</c:v>
                </c:pt>
                <c:pt idx="4">
                  <c:v>39</c:v>
                </c:pt>
                <c:pt idx="5">
                  <c:v>32</c:v>
                </c:pt>
                <c:pt idx="6">
                  <c:v>29</c:v>
                </c:pt>
                <c:pt idx="7">
                  <c:v>24</c:v>
                </c:pt>
                <c:pt idx="8">
                  <c:v>42</c:v>
                </c:pt>
                <c:pt idx="9">
                  <c:v>49</c:v>
                </c:pt>
                <c:pt idx="10">
                  <c:v>48</c:v>
                </c:pt>
                <c:pt idx="11">
                  <c:v>53</c:v>
                </c:pt>
                <c:pt idx="12">
                  <c:v>60</c:v>
                </c:pt>
              </c:numCache>
            </c:numRef>
          </c:val>
        </c:ser>
        <c:dLbls>
          <c:showLegendKey val="0"/>
          <c:showVal val="0"/>
          <c:showCatName val="0"/>
          <c:showSerName val="0"/>
          <c:showPercent val="0"/>
          <c:showBubbleSize val="0"/>
        </c:dLbls>
        <c:gapWidth val="150"/>
        <c:axId val="793160704"/>
        <c:axId val="793162496"/>
      </c:barChart>
      <c:catAx>
        <c:axId val="79316070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793162496"/>
        <c:crosses val="autoZero"/>
        <c:auto val="1"/>
        <c:lblAlgn val="ctr"/>
        <c:lblOffset val="100"/>
        <c:tickLblSkip val="1"/>
        <c:tickMarkSkip val="1"/>
        <c:noMultiLvlLbl val="0"/>
      </c:catAx>
      <c:valAx>
        <c:axId val="7931624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316070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Ref>
              <c:f>[7]dados_SS!$B$109:$C$109</c:f>
              <c:strCache>
                <c:ptCount val="2"/>
                <c:pt idx="0">
                  <c:v> Feminino</c:v>
                </c:pt>
                <c:pt idx="1">
                  <c:v> Masculino</c:v>
                </c:pt>
              </c:strCache>
            </c:strRef>
          </c:cat>
          <c:val>
            <c:numRef>
              <c:f>[7]dados_SS!$B$123:$C$123</c:f>
              <c:numCache>
                <c:formatCode>General</c:formatCode>
                <c:ptCount val="2"/>
                <c:pt idx="0">
                  <c:v>114298</c:v>
                </c:pt>
                <c:pt idx="1">
                  <c:v>108853</c:v>
                </c:pt>
              </c:numCache>
            </c:numRef>
          </c:val>
        </c:ser>
        <c:dLbls>
          <c:showLegendKey val="0"/>
          <c:showVal val="0"/>
          <c:showCatName val="0"/>
          <c:showSerName val="0"/>
          <c:showPercent val="0"/>
          <c:showBubbleSize val="0"/>
        </c:dLbls>
        <c:gapWidth val="120"/>
        <c:axId val="795312128"/>
        <c:axId val="795313664"/>
      </c:barChart>
      <c:catAx>
        <c:axId val="79531212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95313664"/>
        <c:crosses val="autoZero"/>
        <c:auto val="1"/>
        <c:lblAlgn val="ctr"/>
        <c:lblOffset val="100"/>
        <c:tickLblSkip val="1"/>
        <c:tickMarkSkip val="1"/>
        <c:noMultiLvlLbl val="0"/>
      </c:catAx>
      <c:valAx>
        <c:axId val="79531366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7953121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Ref>
              <c:f>[7]dados_SS!$A$110:$A$122</c:f>
              <c:strCache>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Cache>
            </c:strRef>
          </c:cat>
          <c:val>
            <c:numRef>
              <c:f>[7]dados_SS!$D$110:$D$122</c:f>
              <c:numCache>
                <c:formatCode>General</c:formatCode>
                <c:ptCount val="13"/>
                <c:pt idx="0">
                  <c:v>71939</c:v>
                </c:pt>
                <c:pt idx="1">
                  <c:v>4118</c:v>
                </c:pt>
                <c:pt idx="2">
                  <c:v>3870</c:v>
                </c:pt>
                <c:pt idx="3">
                  <c:v>13672</c:v>
                </c:pt>
                <c:pt idx="4">
                  <c:v>11178</c:v>
                </c:pt>
                <c:pt idx="5">
                  <c:v>11985</c:v>
                </c:pt>
                <c:pt idx="6">
                  <c:v>13476</c:v>
                </c:pt>
                <c:pt idx="7">
                  <c:v>15975</c:v>
                </c:pt>
                <c:pt idx="8">
                  <c:v>17540</c:v>
                </c:pt>
                <c:pt idx="9">
                  <c:v>19838</c:v>
                </c:pt>
                <c:pt idx="10">
                  <c:v>20183</c:v>
                </c:pt>
                <c:pt idx="11">
                  <c:v>14786</c:v>
                </c:pt>
                <c:pt idx="12">
                  <c:v>4591</c:v>
                </c:pt>
              </c:numCache>
            </c:numRef>
          </c:val>
        </c:ser>
        <c:dLbls>
          <c:showLegendKey val="0"/>
          <c:showVal val="0"/>
          <c:showCatName val="0"/>
          <c:showSerName val="0"/>
          <c:showPercent val="0"/>
          <c:showBubbleSize val="0"/>
        </c:dLbls>
        <c:gapWidth val="30"/>
        <c:axId val="795786240"/>
        <c:axId val="795869952"/>
      </c:barChart>
      <c:catAx>
        <c:axId val="79578624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95869952"/>
        <c:crosses val="autoZero"/>
        <c:auto val="1"/>
        <c:lblAlgn val="ctr"/>
        <c:lblOffset val="100"/>
        <c:tickLblSkip val="1"/>
        <c:tickMarkSkip val="1"/>
        <c:noMultiLvlLbl val="0"/>
      </c:catAx>
      <c:valAx>
        <c:axId val="79586995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9578624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5068</c:v>
                </c:pt>
                <c:pt idx="1">
                  <c:v>1701</c:v>
                </c:pt>
                <c:pt idx="2">
                  <c:v>3299</c:v>
                </c:pt>
                <c:pt idx="3">
                  <c:v>972</c:v>
                </c:pt>
                <c:pt idx="4">
                  <c:v>1737</c:v>
                </c:pt>
                <c:pt idx="5">
                  <c:v>3675</c:v>
                </c:pt>
                <c:pt idx="6">
                  <c:v>1389</c:v>
                </c:pt>
                <c:pt idx="7">
                  <c:v>2674</c:v>
                </c:pt>
                <c:pt idx="8">
                  <c:v>1331</c:v>
                </c:pt>
                <c:pt idx="9">
                  <c:v>2103</c:v>
                </c:pt>
                <c:pt idx="10">
                  <c:v>17872</c:v>
                </c:pt>
                <c:pt idx="11">
                  <c:v>1308</c:v>
                </c:pt>
                <c:pt idx="12">
                  <c:v>30763</c:v>
                </c:pt>
                <c:pt idx="13">
                  <c:v>2539</c:v>
                </c:pt>
                <c:pt idx="14">
                  <c:v>8923</c:v>
                </c:pt>
                <c:pt idx="15">
                  <c:v>1237</c:v>
                </c:pt>
                <c:pt idx="16">
                  <c:v>2888</c:v>
                </c:pt>
                <c:pt idx="17">
                  <c:v>3643</c:v>
                </c:pt>
                <c:pt idx="18">
                  <c:v>6595</c:v>
                </c:pt>
                <c:pt idx="19">
                  <c:v>1836</c:v>
                </c:pt>
              </c:numCache>
            </c:numRef>
          </c:val>
        </c:ser>
        <c:dLbls>
          <c:showLegendKey val="0"/>
          <c:showVal val="0"/>
          <c:showCatName val="0"/>
          <c:showSerName val="0"/>
          <c:showPercent val="0"/>
          <c:showBubbleSize val="0"/>
        </c:dLbls>
        <c:gapWidth val="30"/>
        <c:axId val="795912064"/>
        <c:axId val="795913600"/>
      </c:barChart>
      <c:catAx>
        <c:axId val="79591206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795913600"/>
        <c:crosses val="autoZero"/>
        <c:auto val="1"/>
        <c:lblAlgn val="ctr"/>
        <c:lblOffset val="100"/>
        <c:tickLblSkip val="1"/>
        <c:tickMarkSkip val="1"/>
        <c:noMultiLvlLbl val="0"/>
      </c:catAx>
      <c:valAx>
        <c:axId val="79591360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9591206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122.891399962214</c:v>
                </c:pt>
                <c:pt idx="1">
                  <c:v>114.739882109617</c:v>
                </c:pt>
                <c:pt idx="2">
                  <c:v>119.304032329824</c:v>
                </c:pt>
                <c:pt idx="3">
                  <c:v>121.184329023629</c:v>
                </c:pt>
                <c:pt idx="4">
                  <c:v>114.493246278402</c:v>
                </c:pt>
                <c:pt idx="5">
                  <c:v>125.709178102625</c:v>
                </c:pt>
                <c:pt idx="6">
                  <c:v>108.25890399320301</c:v>
                </c:pt>
                <c:pt idx="7">
                  <c:v>121.848882008944</c:v>
                </c:pt>
                <c:pt idx="8">
                  <c:v>114.775262988061</c:v>
                </c:pt>
                <c:pt idx="9">
                  <c:v>119.963391705069</c:v>
                </c:pt>
                <c:pt idx="10">
                  <c:v>117.242483403061</c:v>
                </c:pt>
                <c:pt idx="11">
                  <c:v>117.39229982466399</c:v>
                </c:pt>
                <c:pt idx="12">
                  <c:v>115.144224027752</c:v>
                </c:pt>
                <c:pt idx="13">
                  <c:v>114.69290498974701</c:v>
                </c:pt>
                <c:pt idx="14">
                  <c:v>119.588285868076</c:v>
                </c:pt>
                <c:pt idx="15">
                  <c:v>122.679331877729</c:v>
                </c:pt>
                <c:pt idx="16">
                  <c:v>121.983057167986</c:v>
                </c:pt>
                <c:pt idx="17">
                  <c:v>118.317609090909</c:v>
                </c:pt>
                <c:pt idx="18">
                  <c:v>84.290742982938895</c:v>
                </c:pt>
                <c:pt idx="19">
                  <c:v>107.855659892548</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114.18586562370299</c:v>
                </c:pt>
                <c:pt idx="1">
                  <c:v>114.18586562370299</c:v>
                </c:pt>
                <c:pt idx="2">
                  <c:v>114.18586562370299</c:v>
                </c:pt>
                <c:pt idx="3">
                  <c:v>114.18586562370299</c:v>
                </c:pt>
                <c:pt idx="4">
                  <c:v>114.18586562370299</c:v>
                </c:pt>
                <c:pt idx="5">
                  <c:v>114.18586562370299</c:v>
                </c:pt>
                <c:pt idx="6">
                  <c:v>114.18586562370299</c:v>
                </c:pt>
                <c:pt idx="7">
                  <c:v>114.18586562370299</c:v>
                </c:pt>
                <c:pt idx="8">
                  <c:v>114.18586562370299</c:v>
                </c:pt>
                <c:pt idx="9">
                  <c:v>114.18586562370299</c:v>
                </c:pt>
                <c:pt idx="10">
                  <c:v>114.18586562370299</c:v>
                </c:pt>
                <c:pt idx="11">
                  <c:v>114.18586562370299</c:v>
                </c:pt>
                <c:pt idx="12">
                  <c:v>114.18586562370299</c:v>
                </c:pt>
                <c:pt idx="13">
                  <c:v>114.18586562370299</c:v>
                </c:pt>
                <c:pt idx="14">
                  <c:v>114.18586562370299</c:v>
                </c:pt>
                <c:pt idx="15">
                  <c:v>114.18586562370299</c:v>
                </c:pt>
                <c:pt idx="16">
                  <c:v>114.18586562370299</c:v>
                </c:pt>
                <c:pt idx="17">
                  <c:v>114.18586562370299</c:v>
                </c:pt>
                <c:pt idx="18">
                  <c:v>114.18586562370299</c:v>
                </c:pt>
                <c:pt idx="19">
                  <c:v>114.18586562370299</c:v>
                </c:pt>
              </c:numCache>
            </c:numRef>
          </c:val>
          <c:smooth val="0"/>
        </c:ser>
        <c:dLbls>
          <c:showLegendKey val="0"/>
          <c:showVal val="0"/>
          <c:showCatName val="0"/>
          <c:showSerName val="0"/>
          <c:showPercent val="0"/>
          <c:showBubbleSize val="0"/>
        </c:dLbls>
        <c:marker val="1"/>
        <c:smooth val="0"/>
        <c:axId val="796075136"/>
        <c:axId val="796076672"/>
      </c:lineChart>
      <c:catAx>
        <c:axId val="79607513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796076672"/>
        <c:crosses val="autoZero"/>
        <c:auto val="1"/>
        <c:lblAlgn val="ctr"/>
        <c:lblOffset val="100"/>
        <c:tickLblSkip val="1"/>
        <c:tickMarkSkip val="1"/>
        <c:noMultiLvlLbl val="0"/>
      </c:catAx>
      <c:valAx>
        <c:axId val="796076672"/>
        <c:scaling>
          <c:orientation val="minMax"/>
          <c:min val="82"/>
        </c:scaling>
        <c:delete val="0"/>
        <c:axPos val="l"/>
        <c:numFmt formatCode="0.0" sourceLinked="1"/>
        <c:majorTickMark val="out"/>
        <c:minorTickMark val="none"/>
        <c:tickLblPos val="none"/>
        <c:spPr>
          <a:ln w="9525">
            <a:noFill/>
          </a:ln>
        </c:spPr>
        <c:crossAx val="79607513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p20'!$J$8:$J$191</c:f>
              <c:numCache>
                <c:formatCode>0.0</c:formatCode>
                <c:ptCount val="184"/>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numCache>
            </c:numRef>
          </c:val>
          <c:smooth val="0"/>
        </c:ser>
        <c:ser>
          <c:idx val="1"/>
          <c:order val="1"/>
          <c:tx>
            <c:v>iconfianca</c:v>
          </c:tx>
          <c:spPr>
            <a:ln w="25400">
              <a:solidFill>
                <a:schemeClr val="accent2"/>
              </a:solidFill>
              <a:prstDash val="solid"/>
            </a:ln>
          </c:spPr>
          <c:marker>
            <c:symbol val="none"/>
          </c:marker>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p20'!$I$8:$I$191</c:f>
              <c:numCache>
                <c:formatCode>0.0</c:formatCode>
                <c:ptCount val="184"/>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pt idx="182">
                  <c:v>2.0165184807164143</c:v>
                </c:pt>
              </c:numCache>
            </c:numRef>
          </c:val>
          <c:smooth val="0"/>
        </c:ser>
        <c:dLbls>
          <c:showLegendKey val="0"/>
          <c:showVal val="0"/>
          <c:showCatName val="0"/>
          <c:showSerName val="0"/>
          <c:showPercent val="0"/>
          <c:showBubbleSize val="0"/>
        </c:dLbls>
        <c:marker val="1"/>
        <c:smooth val="0"/>
        <c:axId val="797740416"/>
        <c:axId val="797758592"/>
      </c:lineChart>
      <c:catAx>
        <c:axId val="7977404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97758592"/>
        <c:crosses val="autoZero"/>
        <c:auto val="1"/>
        <c:lblAlgn val="ctr"/>
        <c:lblOffset val="100"/>
        <c:tickLblSkip val="6"/>
        <c:tickMarkSkip val="1"/>
        <c:noMultiLvlLbl val="0"/>
      </c:catAx>
      <c:valAx>
        <c:axId val="79775859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774041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p20'!$D$8:$D$191</c:f>
              <c:numCache>
                <c:formatCode>0.0</c:formatCode>
                <c:ptCount val="184"/>
                <c:pt idx="0">
                  <c:v>-0.35377778004168187</c:v>
                </c:pt>
                <c:pt idx="1">
                  <c:v>-0.20182210340739215</c:v>
                </c:pt>
                <c:pt idx="2">
                  <c:v>-0.34887289661491572</c:v>
                </c:pt>
                <c:pt idx="3">
                  <c:v>-0.28582017455247405</c:v>
                </c:pt>
                <c:pt idx="4">
                  <c:v>-0.51542546879034989</c:v>
                </c:pt>
                <c:pt idx="5">
                  <c:v>-0.42683807607809404</c:v>
                </c:pt>
                <c:pt idx="6">
                  <c:v>-0.34680150464735382</c:v>
                </c:pt>
                <c:pt idx="7">
                  <c:v>-9.2327159610121334E-2</c:v>
                </c:pt>
                <c:pt idx="8">
                  <c:v>0.12681296791936611</c:v>
                </c:pt>
                <c:pt idx="9">
                  <c:v>0.41457767426252534</c:v>
                </c:pt>
                <c:pt idx="10">
                  <c:v>0.51669851223352758</c:v>
                </c:pt>
                <c:pt idx="11">
                  <c:v>0.53127230147432813</c:v>
                </c:pt>
                <c:pt idx="12">
                  <c:v>0.43553111285353652</c:v>
                </c:pt>
                <c:pt idx="13">
                  <c:v>0.40960991596878349</c:v>
                </c:pt>
                <c:pt idx="14">
                  <c:v>0.44386522669353501</c:v>
                </c:pt>
                <c:pt idx="15">
                  <c:v>0.61137544670320254</c:v>
                </c:pt>
                <c:pt idx="16">
                  <c:v>0.8977732278652697</c:v>
                </c:pt>
                <c:pt idx="17">
                  <c:v>1.0845754694722951</c:v>
                </c:pt>
                <c:pt idx="18">
                  <c:v>1.1834492792821485</c:v>
                </c:pt>
                <c:pt idx="19">
                  <c:v>1.2281703216494533</c:v>
                </c:pt>
                <c:pt idx="20">
                  <c:v>1.2718966943687062</c:v>
                </c:pt>
                <c:pt idx="21">
                  <c:v>1.2057912781717279</c:v>
                </c:pt>
                <c:pt idx="22">
                  <c:v>0.96955079987405612</c:v>
                </c:pt>
                <c:pt idx="23">
                  <c:v>0.74134913615905973</c:v>
                </c:pt>
                <c:pt idx="24">
                  <c:v>0.67309890735765909</c:v>
                </c:pt>
                <c:pt idx="25">
                  <c:v>0.77218610777168328</c:v>
                </c:pt>
                <c:pt idx="26">
                  <c:v>0.93598818667375983</c:v>
                </c:pt>
                <c:pt idx="27">
                  <c:v>0.98409098404511364</c:v>
                </c:pt>
                <c:pt idx="28">
                  <c:v>0.95965438931472635</c:v>
                </c:pt>
                <c:pt idx="29">
                  <c:v>0.79167045940441372</c:v>
                </c:pt>
                <c:pt idx="30">
                  <c:v>0.47956663004440192</c:v>
                </c:pt>
                <c:pt idx="31">
                  <c:v>0.29300742241655708</c:v>
                </c:pt>
                <c:pt idx="32">
                  <c:v>0.21207378391810069</c:v>
                </c:pt>
                <c:pt idx="33">
                  <c:v>0.36250900238035905</c:v>
                </c:pt>
                <c:pt idx="34">
                  <c:v>0.26887627018971488</c:v>
                </c:pt>
                <c:pt idx="35">
                  <c:v>0.37191298014955032</c:v>
                </c:pt>
                <c:pt idx="36">
                  <c:v>0.32958064039785784</c:v>
                </c:pt>
                <c:pt idx="37">
                  <c:v>0.58033204075942124</c:v>
                </c:pt>
                <c:pt idx="38">
                  <c:v>0.48551808797944512</c:v>
                </c:pt>
                <c:pt idx="39">
                  <c:v>0.64423049602156857</c:v>
                </c:pt>
                <c:pt idx="40">
                  <c:v>0.52268758346881405</c:v>
                </c:pt>
                <c:pt idx="41">
                  <c:v>0.80632791963578754</c:v>
                </c:pt>
                <c:pt idx="42">
                  <c:v>0.89634894877792903</c:v>
                </c:pt>
                <c:pt idx="43">
                  <c:v>1.0482018303543097</c:v>
                </c:pt>
                <c:pt idx="44">
                  <c:v>1.0410330591837662</c:v>
                </c:pt>
                <c:pt idx="45">
                  <c:v>1.1792909031346026</c:v>
                </c:pt>
                <c:pt idx="46">
                  <c:v>1.1767669380694037</c:v>
                </c:pt>
                <c:pt idx="47">
                  <c:v>0.99663179134656688</c:v>
                </c:pt>
                <c:pt idx="48">
                  <c:v>0.85810208576704872</c:v>
                </c:pt>
                <c:pt idx="49">
                  <c:v>0.94589626602193599</c:v>
                </c:pt>
                <c:pt idx="50">
                  <c:v>1.2300876440011019</c:v>
                </c:pt>
                <c:pt idx="51">
                  <c:v>1.3802416162315791</c:v>
                </c:pt>
                <c:pt idx="52">
                  <c:v>1.5256344847544816</c:v>
                </c:pt>
                <c:pt idx="53">
                  <c:v>1.5696174261015081</c:v>
                </c:pt>
                <c:pt idx="54">
                  <c:v>1.4425855076292085</c:v>
                </c:pt>
                <c:pt idx="55">
                  <c:v>1.4380053898926917</c:v>
                </c:pt>
                <c:pt idx="56">
                  <c:v>1.4564916996689481</c:v>
                </c:pt>
                <c:pt idx="57">
                  <c:v>1.5433051509327675</c:v>
                </c:pt>
                <c:pt idx="58">
                  <c:v>1.4930767328676704</c:v>
                </c:pt>
                <c:pt idx="59">
                  <c:v>1.3665657163634295</c:v>
                </c:pt>
                <c:pt idx="60">
                  <c:v>1.3073782332357973</c:v>
                </c:pt>
                <c:pt idx="61">
                  <c:v>1.3094778186457967</c:v>
                </c:pt>
                <c:pt idx="62">
                  <c:v>1.5097020898390281</c:v>
                </c:pt>
                <c:pt idx="63">
                  <c:v>1.5652241826320801</c:v>
                </c:pt>
                <c:pt idx="64">
                  <c:v>1.5304035308593735</c:v>
                </c:pt>
                <c:pt idx="65">
                  <c:v>1.1421143604179931</c:v>
                </c:pt>
                <c:pt idx="66">
                  <c:v>0.84786498755150319</c:v>
                </c:pt>
                <c:pt idx="67">
                  <c:v>0.67486925463553538</c:v>
                </c:pt>
                <c:pt idx="68">
                  <c:v>0.592457099477396</c:v>
                </c:pt>
                <c:pt idx="69">
                  <c:v>0.28858058475912818</c:v>
                </c:pt>
                <c:pt idx="70">
                  <c:v>-0.39901162373613513</c:v>
                </c:pt>
                <c:pt idx="71">
                  <c:v>-1.0846280483413937</c:v>
                </c:pt>
                <c:pt idx="72">
                  <c:v>-1.5783709121977199</c:v>
                </c:pt>
                <c:pt idx="73">
                  <c:v>-1.9287022357931913</c:v>
                </c:pt>
                <c:pt idx="74">
                  <c:v>-2.0004621996148275</c:v>
                </c:pt>
                <c:pt idx="75">
                  <c:v>-2.0077020309849543</c:v>
                </c:pt>
                <c:pt idx="76">
                  <c:v>-1.6126192454068884</c:v>
                </c:pt>
                <c:pt idx="77">
                  <c:v>-1.2733623651747599</c:v>
                </c:pt>
                <c:pt idx="78">
                  <c:v>-0.87634410972217625</c:v>
                </c:pt>
                <c:pt idx="79">
                  <c:v>-0.48686522277461775</c:v>
                </c:pt>
                <c:pt idx="80">
                  <c:v>-0.15566903808086169</c:v>
                </c:pt>
                <c:pt idx="81">
                  <c:v>0.15863024655835817</c:v>
                </c:pt>
                <c:pt idx="82">
                  <c:v>9.6916094132101782E-2</c:v>
                </c:pt>
                <c:pt idx="83">
                  <c:v>-8.8525776891917873E-3</c:v>
                </c:pt>
                <c:pt idx="84">
                  <c:v>-0.15763203539099457</c:v>
                </c:pt>
                <c:pt idx="85">
                  <c:v>-0.22438127118323026</c:v>
                </c:pt>
                <c:pt idx="86">
                  <c:v>-0.11391565778448264</c:v>
                </c:pt>
                <c:pt idx="87">
                  <c:v>5.7495414109466278E-2</c:v>
                </c:pt>
                <c:pt idx="88">
                  <c:v>0.24037009096967848</c:v>
                </c:pt>
                <c:pt idx="89">
                  <c:v>0.29889470173558064</c:v>
                </c:pt>
                <c:pt idx="90">
                  <c:v>0.22225150186887602</c:v>
                </c:pt>
                <c:pt idx="91">
                  <c:v>0.19561879998322584</c:v>
                </c:pt>
                <c:pt idx="92">
                  <c:v>0.20091334467070635</c:v>
                </c:pt>
                <c:pt idx="93">
                  <c:v>1.1033832706418278E-2</c:v>
                </c:pt>
                <c:pt idx="94">
                  <c:v>-0.24987062550199218</c:v>
                </c:pt>
                <c:pt idx="95">
                  <c:v>-0.71982535137504222</c:v>
                </c:pt>
                <c:pt idx="96">
                  <c:v>-0.9036855169363599</c:v>
                </c:pt>
                <c:pt idx="97">
                  <c:v>-1.0591138143111343</c:v>
                </c:pt>
                <c:pt idx="98">
                  <c:v>-1.1112303544721709</c:v>
                </c:pt>
                <c:pt idx="99">
                  <c:v>-1.3030115023577593</c:v>
                </c:pt>
                <c:pt idx="100">
                  <c:v>-1.4772993744210137</c:v>
                </c:pt>
                <c:pt idx="101">
                  <c:v>-1.6364435778158917</c:v>
                </c:pt>
                <c:pt idx="102">
                  <c:v>-1.7788616289535708</c:v>
                </c:pt>
                <c:pt idx="103">
                  <c:v>-1.9296895151991025</c:v>
                </c:pt>
                <c:pt idx="104">
                  <c:v>-2.1448589111472303</c:v>
                </c:pt>
                <c:pt idx="105">
                  <c:v>-2.3978261158133054</c:v>
                </c:pt>
                <c:pt idx="106">
                  <c:v>-2.8215015558297551</c:v>
                </c:pt>
                <c:pt idx="107">
                  <c:v>-3.2384317208254036</c:v>
                </c:pt>
                <c:pt idx="108">
                  <c:v>-3.5188857085024989</c:v>
                </c:pt>
                <c:pt idx="109">
                  <c:v>-3.6639387539012267</c:v>
                </c:pt>
                <c:pt idx="110">
                  <c:v>-3.6391295149069283</c:v>
                </c:pt>
                <c:pt idx="111">
                  <c:v>-3.5516288469740269</c:v>
                </c:pt>
                <c:pt idx="112">
                  <c:v>-3.5195297088183404</c:v>
                </c:pt>
                <c:pt idx="113">
                  <c:v>-3.362987008719275</c:v>
                </c:pt>
                <c:pt idx="114">
                  <c:v>-3.2767330410238009</c:v>
                </c:pt>
                <c:pt idx="115">
                  <c:v>-3.005916669855409</c:v>
                </c:pt>
                <c:pt idx="116">
                  <c:v>-3.1750719220062305</c:v>
                </c:pt>
                <c:pt idx="117">
                  <c:v>-3.5007397723313072</c:v>
                </c:pt>
                <c:pt idx="118">
                  <c:v>-3.8013468966151693</c:v>
                </c:pt>
                <c:pt idx="119">
                  <c:v>-3.8677470022765004</c:v>
                </c:pt>
                <c:pt idx="120">
                  <c:v>-3.7864752338516876</c:v>
                </c:pt>
                <c:pt idx="121">
                  <c:v>-3.6900876520348804</c:v>
                </c:pt>
                <c:pt idx="122">
                  <c:v>-3.3651121216226896</c:v>
                </c:pt>
                <c:pt idx="123">
                  <c:v>-3.0757842630440138</c:v>
                </c:pt>
                <c:pt idx="124">
                  <c:v>-2.7598066614560546</c:v>
                </c:pt>
                <c:pt idx="125">
                  <c:v>-2.5240706637363934</c:v>
                </c:pt>
                <c:pt idx="126">
                  <c:v>-2.2504021841464152</c:v>
                </c:pt>
                <c:pt idx="127">
                  <c:v>-1.8215451538525365</c:v>
                </c:pt>
                <c:pt idx="128">
                  <c:v>-1.5110924306085107</c:v>
                </c:pt>
                <c:pt idx="129">
                  <c:v>-1.2585750993889269</c:v>
                </c:pt>
                <c:pt idx="130">
                  <c:v>-1.1278839084316465</c:v>
                </c:pt>
                <c:pt idx="131">
                  <c:v>-0.96903520261120701</c:v>
                </c:pt>
                <c:pt idx="132">
                  <c:v>-0.70774600153368328</c:v>
                </c:pt>
                <c:pt idx="133">
                  <c:v>-0.46590236233404225</c:v>
                </c:pt>
                <c:pt idx="134">
                  <c:v>-0.21390583792169937</c:v>
                </c:pt>
                <c:pt idx="135">
                  <c:v>-6.2415157409166991E-2</c:v>
                </c:pt>
                <c:pt idx="136">
                  <c:v>0.15306539193879007</c:v>
                </c:pt>
                <c:pt idx="137">
                  <c:v>0.37558314091511463</c:v>
                </c:pt>
                <c:pt idx="138">
                  <c:v>0.55629164256813102</c:v>
                </c:pt>
                <c:pt idx="139">
                  <c:v>0.61619064515554578</c:v>
                </c:pt>
                <c:pt idx="140">
                  <c:v>0.55374995304225838</c:v>
                </c:pt>
                <c:pt idx="141">
                  <c:v>0.58137158547019852</c:v>
                </c:pt>
                <c:pt idx="142">
                  <c:v>0.40743728023269388</c:v>
                </c:pt>
                <c:pt idx="143">
                  <c:v>0.21366980805280766</c:v>
                </c:pt>
                <c:pt idx="144">
                  <c:v>0.30050638795954315</c:v>
                </c:pt>
                <c:pt idx="145">
                  <c:v>0.33939280177369102</c:v>
                </c:pt>
                <c:pt idx="146">
                  <c:v>0.67167781804587079</c:v>
                </c:pt>
                <c:pt idx="147">
                  <c:v>0.8256063289257678</c:v>
                </c:pt>
                <c:pt idx="148">
                  <c:v>1.1808421923111749</c:v>
                </c:pt>
                <c:pt idx="149">
                  <c:v>1.293512039213593</c:v>
                </c:pt>
                <c:pt idx="150">
                  <c:v>1.3708336172042548</c:v>
                </c:pt>
                <c:pt idx="151">
                  <c:v>1.4074918197121835</c:v>
                </c:pt>
                <c:pt idx="152">
                  <c:v>1.4230719484294576</c:v>
                </c:pt>
                <c:pt idx="153">
                  <c:v>1.1838656892787593</c:v>
                </c:pt>
                <c:pt idx="154">
                  <c:v>0.95442502277232888</c:v>
                </c:pt>
                <c:pt idx="155">
                  <c:v>0.72641104583420646</c:v>
                </c:pt>
                <c:pt idx="156">
                  <c:v>0.79100535589176169</c:v>
                </c:pt>
                <c:pt idx="157">
                  <c:v>0.82133373720243885</c:v>
                </c:pt>
                <c:pt idx="158">
                  <c:v>1.01089229081945</c:v>
                </c:pt>
                <c:pt idx="159">
                  <c:v>1.1307531514692954</c:v>
                </c:pt>
                <c:pt idx="160">
                  <c:v>1.2212495851226981</c:v>
                </c:pt>
                <c:pt idx="161">
                  <c:v>1.2281178766938077</c:v>
                </c:pt>
                <c:pt idx="162">
                  <c:v>1.2353686617177808</c:v>
                </c:pt>
                <c:pt idx="163">
                  <c:v>1.3348164050613742</c:v>
                </c:pt>
                <c:pt idx="164">
                  <c:v>1.3768008318849283</c:v>
                </c:pt>
                <c:pt idx="165">
                  <c:v>1.3553370919685355</c:v>
                </c:pt>
                <c:pt idx="166">
                  <c:v>1.2639049106236862</c:v>
                </c:pt>
                <c:pt idx="167">
                  <c:v>1.1839794317900798</c:v>
                </c:pt>
                <c:pt idx="168">
                  <c:v>1.2281186053917719</c:v>
                </c:pt>
                <c:pt idx="169">
                  <c:v>1.3971517640719946</c:v>
                </c:pt>
                <c:pt idx="170">
                  <c:v>1.6081163903664055</c:v>
                </c:pt>
                <c:pt idx="171">
                  <c:v>1.8242574567498726</c:v>
                </c:pt>
                <c:pt idx="172">
                  <c:v>1.9925597351261113</c:v>
                </c:pt>
                <c:pt idx="173">
                  <c:v>2.1559184376644156</c:v>
                </c:pt>
                <c:pt idx="174">
                  <c:v>2.2235095148078776</c:v>
                </c:pt>
                <c:pt idx="175">
                  <c:v>2.1706940856955339</c:v>
                </c:pt>
                <c:pt idx="176">
                  <c:v>2.1836586601380823</c:v>
                </c:pt>
                <c:pt idx="177">
                  <c:v>2.1359130948076093</c:v>
                </c:pt>
                <c:pt idx="178">
                  <c:v>2.1098546051060376</c:v>
                </c:pt>
                <c:pt idx="179">
                  <c:v>1.9387354654397522</c:v>
                </c:pt>
                <c:pt idx="180">
                  <c:v>1.9349718823475512</c:v>
                </c:pt>
                <c:pt idx="181">
                  <c:v>1.9180294811592267</c:v>
                </c:pt>
                <c:pt idx="182">
                  <c:v>2.0720705280307312</c:v>
                </c:pt>
              </c:numCache>
            </c:numRef>
          </c:val>
          <c:smooth val="0"/>
        </c:ser>
        <c:dLbls>
          <c:showLegendKey val="0"/>
          <c:showVal val="0"/>
          <c:showCatName val="0"/>
          <c:showSerName val="1"/>
          <c:showPercent val="0"/>
          <c:showBubbleSize val="0"/>
        </c:dLbls>
        <c:marker val="1"/>
        <c:smooth val="0"/>
        <c:axId val="797915392"/>
        <c:axId val="797925760"/>
      </c:lineChart>
      <c:catAx>
        <c:axId val="79791539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97925760"/>
        <c:crosses val="autoZero"/>
        <c:auto val="1"/>
        <c:lblAlgn val="ctr"/>
        <c:lblOffset val="100"/>
        <c:tickLblSkip val="1"/>
        <c:tickMarkSkip val="1"/>
        <c:noMultiLvlLbl val="0"/>
      </c:catAx>
      <c:valAx>
        <c:axId val="79792576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791539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Ref>
              <c:f>'[8]dados p20 (2)'!$A$8:$A$487</c:f>
              <c:strCache>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strCache>
            </c:strRef>
          </c:cat>
          <c:val>
            <c:numRef>
              <c:f>'[8]dados p20 (2)'!$W$8:$W$189</c:f>
              <c:numCache>
                <c:formatCode>0.000</c:formatCode>
                <c:ptCount val="182"/>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numCache>
            </c:numRef>
          </c:val>
          <c:smooth val="0"/>
        </c:ser>
        <c:dLbls>
          <c:showLegendKey val="0"/>
          <c:showVal val="0"/>
          <c:showCatName val="0"/>
          <c:showSerName val="0"/>
          <c:showPercent val="0"/>
          <c:showBubbleSize val="0"/>
        </c:dLbls>
        <c:marker val="1"/>
        <c:smooth val="0"/>
        <c:axId val="798162944"/>
        <c:axId val="798164480"/>
      </c:lineChart>
      <c:catAx>
        <c:axId val="7981629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98164480"/>
        <c:crosses val="autoZero"/>
        <c:auto val="1"/>
        <c:lblAlgn val="ctr"/>
        <c:lblOffset val="100"/>
        <c:tickLblSkip val="1"/>
        <c:tickMarkSkip val="1"/>
        <c:noMultiLvlLbl val="0"/>
      </c:catAx>
      <c:valAx>
        <c:axId val="79816448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816294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p20'!$F$8:$F$191</c:f>
              <c:numCache>
                <c:formatCode>0.0</c:formatCode>
                <c:ptCount val="184"/>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numCache>
            </c:numRef>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p20'!$E$8:$E$191</c:f>
              <c:numCache>
                <c:formatCode>0.0</c:formatCode>
                <c:ptCount val="184"/>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pt idx="173">
                  <c:v>2.393627169277778</c:v>
                </c:pt>
                <c:pt idx="174">
                  <c:v>1.717309667766667</c:v>
                </c:pt>
                <c:pt idx="175">
                  <c:v>1.6261226697444446</c:v>
                </c:pt>
                <c:pt idx="176">
                  <c:v>1.7938336015222223</c:v>
                </c:pt>
                <c:pt idx="177">
                  <c:v>2.706520932633333</c:v>
                </c:pt>
                <c:pt idx="178">
                  <c:v>3.3346858648666662</c:v>
                </c:pt>
                <c:pt idx="179">
                  <c:v>3.8593225273999998</c:v>
                </c:pt>
                <c:pt idx="180">
                  <c:v>3.4274891826333338</c:v>
                </c:pt>
                <c:pt idx="181">
                  <c:v>3.0260433391222228</c:v>
                </c:pt>
                <c:pt idx="182">
                  <c:v>1.9865544779555557</c:v>
                </c:pt>
              </c:numCache>
            </c:numRef>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p20'!$G$8:$G$191</c:f>
              <c:numCache>
                <c:formatCode>0.0</c:formatCode>
                <c:ptCount val="184"/>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pt idx="173">
                  <c:v>3.9283916651222217</c:v>
                </c:pt>
                <c:pt idx="174">
                  <c:v>3.9861153239111107</c:v>
                </c:pt>
                <c:pt idx="175">
                  <c:v>3.5234713199444436</c:v>
                </c:pt>
                <c:pt idx="176">
                  <c:v>3.2331835493444445</c:v>
                </c:pt>
                <c:pt idx="177">
                  <c:v>3.1635950512222224</c:v>
                </c:pt>
                <c:pt idx="178">
                  <c:v>3.8406621747555554</c:v>
                </c:pt>
                <c:pt idx="179">
                  <c:v>4.3342106658999997</c:v>
                </c:pt>
                <c:pt idx="180">
                  <c:v>4.232023929544444</c:v>
                </c:pt>
                <c:pt idx="181">
                  <c:v>3.963687390088888</c:v>
                </c:pt>
                <c:pt idx="182">
                  <c:v>3.6235681176333325</c:v>
                </c:pt>
              </c:numCache>
            </c:numRef>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p20'!$H$8:$H$191</c:f>
              <c:numCache>
                <c:formatCode>0.0</c:formatCode>
                <c:ptCount val="184"/>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pt idx="173">
                  <c:v>13.534660723333333</c:v>
                </c:pt>
                <c:pt idx="174">
                  <c:v>15.865445556333333</c:v>
                </c:pt>
                <c:pt idx="175">
                  <c:v>13.577900842555556</c:v>
                </c:pt>
                <c:pt idx="176">
                  <c:v>16.045277901888891</c:v>
                </c:pt>
                <c:pt idx="177">
                  <c:v>14.780654687333334</c:v>
                </c:pt>
                <c:pt idx="178">
                  <c:v>15.980522340222223</c:v>
                </c:pt>
                <c:pt idx="179">
                  <c:v>14.869880674888888</c:v>
                </c:pt>
                <c:pt idx="180">
                  <c:v>15.432900530333333</c:v>
                </c:pt>
                <c:pt idx="181">
                  <c:v>14.264738122666666</c:v>
                </c:pt>
                <c:pt idx="182">
                  <c:v>12.980139714333333</c:v>
                </c:pt>
              </c:numCache>
            </c:numRef>
          </c:val>
          <c:smooth val="0"/>
        </c:ser>
        <c:dLbls>
          <c:showLegendKey val="0"/>
          <c:showVal val="0"/>
          <c:showCatName val="0"/>
          <c:showSerName val="0"/>
          <c:showPercent val="0"/>
          <c:showBubbleSize val="0"/>
        </c:dLbls>
        <c:marker val="1"/>
        <c:smooth val="0"/>
        <c:axId val="798236672"/>
        <c:axId val="798238208"/>
      </c:lineChart>
      <c:catAx>
        <c:axId val="7982366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98238208"/>
        <c:crosses val="autoZero"/>
        <c:auto val="1"/>
        <c:lblAlgn val="ctr"/>
        <c:lblOffset val="100"/>
        <c:tickLblSkip val="6"/>
        <c:tickMarkSkip val="1"/>
        <c:noMultiLvlLbl val="0"/>
      </c:catAx>
      <c:valAx>
        <c:axId val="79823820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823667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Ref>
              <c:f>'[8]dados p20 (2)'!$A$8:$A$487</c:f>
              <c:strCache>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strCache>
            </c:strRef>
          </c:cat>
          <c:val>
            <c:numRef>
              <c:f>'[8]dados p20 (2)'!$O$8:$O$190</c:f>
              <c:numCache>
                <c:formatCode>0.000</c:formatCode>
                <c:ptCount val="183"/>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numCache>
            </c:numRef>
          </c:val>
          <c:smooth val="0"/>
        </c:ser>
        <c:dLbls>
          <c:showLegendKey val="0"/>
          <c:showVal val="0"/>
          <c:showCatName val="0"/>
          <c:showSerName val="0"/>
          <c:showPercent val="0"/>
          <c:showBubbleSize val="0"/>
        </c:dLbls>
        <c:marker val="1"/>
        <c:smooth val="0"/>
        <c:axId val="798292224"/>
        <c:axId val="79844556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Ref>
              <c:f>'[8]dados p20 (2)'!$A$8:$A$172</c:f>
              <c:strCache>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Cache>
            </c:strRef>
          </c:cat>
          <c:val>
            <c:numRef>
              <c:f>'[8]dados p20 (2)'!$V$8:$V$190</c:f>
              <c:numCache>
                <c:formatCode>0.0</c:formatCode>
                <c:ptCount val="183"/>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numCache>
            </c:numRef>
          </c:val>
          <c:smooth val="0"/>
        </c:ser>
        <c:dLbls>
          <c:showLegendKey val="0"/>
          <c:showVal val="0"/>
          <c:showCatName val="0"/>
          <c:showSerName val="0"/>
          <c:showPercent val="0"/>
          <c:showBubbleSize val="0"/>
        </c:dLbls>
        <c:marker val="1"/>
        <c:smooth val="0"/>
        <c:axId val="798447104"/>
        <c:axId val="798448640"/>
      </c:lineChart>
      <c:catAx>
        <c:axId val="7982922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98445568"/>
        <c:crosses val="autoZero"/>
        <c:auto val="1"/>
        <c:lblAlgn val="ctr"/>
        <c:lblOffset val="100"/>
        <c:tickLblSkip val="1"/>
        <c:tickMarkSkip val="1"/>
        <c:noMultiLvlLbl val="0"/>
      </c:catAx>
      <c:valAx>
        <c:axId val="79844556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8292224"/>
        <c:crosses val="autoZero"/>
        <c:crossBetween val="between"/>
        <c:majorUnit val="100"/>
        <c:minorUnit val="100"/>
      </c:valAx>
      <c:catAx>
        <c:axId val="798447104"/>
        <c:scaling>
          <c:orientation val="minMax"/>
        </c:scaling>
        <c:delete val="1"/>
        <c:axPos val="b"/>
        <c:numFmt formatCode="0.0" sourceLinked="1"/>
        <c:majorTickMark val="out"/>
        <c:minorTickMark val="none"/>
        <c:tickLblPos val="none"/>
        <c:crossAx val="798448640"/>
        <c:crosses val="autoZero"/>
        <c:auto val="1"/>
        <c:lblAlgn val="ctr"/>
        <c:lblOffset val="100"/>
        <c:noMultiLvlLbl val="0"/>
      </c:catAx>
      <c:valAx>
        <c:axId val="79844864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79844710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p20'!$K$8:$K$191</c:f>
              <c:numCache>
                <c:formatCode>0.0</c:formatCode>
                <c:ptCount val="184"/>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numCache>
            </c:numRef>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p20'!$L$8:$L$191</c:f>
              <c:numCache>
                <c:formatCode>0.0</c:formatCode>
                <c:ptCount val="184"/>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numCache>
            </c:numRef>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p20'!$M$8:$M$191</c:f>
              <c:numCache>
                <c:formatCode>0.0</c:formatCode>
                <c:ptCount val="184"/>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numCache>
            </c:numRef>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Ref>
              <c:f>'[8]dados p20'!$A$8:$A$489</c:f>
              <c:strCache>
                <c:ptCount val="19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strCache>
            </c:strRef>
          </c:cat>
          <c:val>
            <c:numRef>
              <c:f>'[8]dados p20'!$N$8:$N$191</c:f>
              <c:numCache>
                <c:formatCode>0.0</c:formatCode>
                <c:ptCount val="184"/>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pt idx="173">
                  <c:v>3.4518464650000005</c:v>
                </c:pt>
                <c:pt idx="174">
                  <c:v>4.3143375353333333</c:v>
                </c:pt>
                <c:pt idx="175">
                  <c:v>5.6232483246666662</c:v>
                </c:pt>
                <c:pt idx="176">
                  <c:v>7.4513659693333336</c:v>
                </c:pt>
                <c:pt idx="177">
                  <c:v>9.7571002743333324</c:v>
                </c:pt>
                <c:pt idx="178">
                  <c:v>11.635130607666667</c:v>
                </c:pt>
                <c:pt idx="179">
                  <c:v>12.089338260333333</c:v>
                </c:pt>
                <c:pt idx="180">
                  <c:v>10.951778582999999</c:v>
                </c:pt>
                <c:pt idx="181">
                  <c:v>10.653525140666668</c:v>
                </c:pt>
                <c:pt idx="182">
                  <c:v>9.0467250273333324</c:v>
                </c:pt>
              </c:numCache>
            </c:numRef>
          </c:val>
          <c:smooth val="0"/>
        </c:ser>
        <c:dLbls>
          <c:showLegendKey val="0"/>
          <c:showVal val="0"/>
          <c:showCatName val="0"/>
          <c:showSerName val="0"/>
          <c:showPercent val="0"/>
          <c:showBubbleSize val="0"/>
        </c:dLbls>
        <c:marker val="1"/>
        <c:smooth val="0"/>
        <c:axId val="798652288"/>
        <c:axId val="798653824"/>
      </c:lineChart>
      <c:catAx>
        <c:axId val="7986522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98653824"/>
        <c:crosses val="autoZero"/>
        <c:auto val="1"/>
        <c:lblAlgn val="ctr"/>
        <c:lblOffset val="100"/>
        <c:tickLblSkip val="1"/>
        <c:tickMarkSkip val="1"/>
        <c:noMultiLvlLbl val="0"/>
      </c:catAx>
      <c:valAx>
        <c:axId val="798653824"/>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865228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2017</c:v>
                  </c:pt>
                  <c:pt idx="11">
                    <c:v>2018</c:v>
                  </c:pt>
                </c:lvl>
              </c:multiLvlStrCache>
            </c:multiLvlStrRef>
          </c:cat>
          <c:val>
            <c:numRef>
              <c:f>'9lay_off'!$E$15:$Q$15</c:f>
              <c:numCache>
                <c:formatCode>#,##0</c:formatCode>
                <c:ptCount val="13"/>
                <c:pt idx="0">
                  <c:v>892</c:v>
                </c:pt>
                <c:pt idx="1">
                  <c:v>1028</c:v>
                </c:pt>
                <c:pt idx="2">
                  <c:v>1001</c:v>
                </c:pt>
                <c:pt idx="3">
                  <c:v>742</c:v>
                </c:pt>
                <c:pt idx="4">
                  <c:v>706</c:v>
                </c:pt>
                <c:pt idx="5">
                  <c:v>378</c:v>
                </c:pt>
                <c:pt idx="6">
                  <c:v>551</c:v>
                </c:pt>
                <c:pt idx="7">
                  <c:v>626</c:v>
                </c:pt>
                <c:pt idx="8">
                  <c:v>931</c:v>
                </c:pt>
                <c:pt idx="9">
                  <c:v>1293</c:v>
                </c:pt>
                <c:pt idx="10">
                  <c:v>1398</c:v>
                </c:pt>
                <c:pt idx="11">
                  <c:v>1461</c:v>
                </c:pt>
                <c:pt idx="12">
                  <c:v>1257</c:v>
                </c:pt>
              </c:numCache>
            </c:numRef>
          </c:val>
        </c:ser>
        <c:dLbls>
          <c:showLegendKey val="0"/>
          <c:showVal val="0"/>
          <c:showCatName val="0"/>
          <c:showSerName val="0"/>
          <c:showPercent val="0"/>
          <c:showBubbleSize val="0"/>
        </c:dLbls>
        <c:gapWidth val="150"/>
        <c:axId val="792994560"/>
        <c:axId val="792996096"/>
      </c:barChart>
      <c:catAx>
        <c:axId val="79299456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792996096"/>
        <c:crosses val="autoZero"/>
        <c:auto val="1"/>
        <c:lblAlgn val="ctr"/>
        <c:lblOffset val="100"/>
        <c:tickLblSkip val="1"/>
        <c:tickMarkSkip val="1"/>
        <c:noMultiLvlLbl val="0"/>
      </c:catAx>
      <c:valAx>
        <c:axId val="7929960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29945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0.72499999999999998</c:v>
                </c:pt>
                <c:pt idx="1">
                  <c:v>0.92592592592592582</c:v>
                </c:pt>
                <c:pt idx="2">
                  <c:v>1</c:v>
                </c:pt>
                <c:pt idx="3">
                  <c:v>0.98958333333333337</c:v>
                </c:pt>
                <c:pt idx="4">
                  <c:v>1.1931818181818181</c:v>
                </c:pt>
                <c:pt idx="5">
                  <c:v>1.157142857142857</c:v>
                </c:pt>
                <c:pt idx="6">
                  <c:v>1.2083333333333333</c:v>
                </c:pt>
                <c:pt idx="7">
                  <c:v>1.2344827586206895</c:v>
                </c:pt>
                <c:pt idx="8">
                  <c:v>0.96969696969696983</c:v>
                </c:pt>
                <c:pt idx="9">
                  <c:v>1.0240963855421685</c:v>
                </c:pt>
                <c:pt idx="10">
                  <c:v>0.97777777777777786</c:v>
                </c:pt>
                <c:pt idx="11">
                  <c:v>1.5266272189349115</c:v>
                </c:pt>
                <c:pt idx="12">
                  <c:v>1.131578947368421</c:v>
                </c:pt>
                <c:pt idx="13">
                  <c:v>0.87692307692307692</c:v>
                </c:pt>
                <c:pt idx="14">
                  <c:v>1.1553398058252426</c:v>
                </c:pt>
                <c:pt idx="15">
                  <c:v>0.96363636363636362</c:v>
                </c:pt>
                <c:pt idx="16">
                  <c:v>0.91666666666666663</c:v>
                </c:pt>
                <c:pt idx="17">
                  <c:v>1.0389610389610389</c:v>
                </c:pt>
              </c:numCache>
            </c:numRef>
          </c:val>
        </c:ser>
        <c:dLbls>
          <c:showLegendKey val="0"/>
          <c:showVal val="0"/>
          <c:showCatName val="0"/>
          <c:showSerName val="0"/>
          <c:showPercent val="0"/>
          <c:showBubbleSize val="0"/>
        </c:dLbls>
        <c:axId val="796493696"/>
        <c:axId val="796495232"/>
      </c:radarChart>
      <c:catAx>
        <c:axId val="79649369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796495232"/>
        <c:crosses val="autoZero"/>
        <c:auto val="0"/>
        <c:lblAlgn val="ctr"/>
        <c:lblOffset val="100"/>
        <c:noMultiLvlLbl val="0"/>
      </c:catAx>
      <c:valAx>
        <c:axId val="79649523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79649369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793016576"/>
        <c:axId val="793022464"/>
      </c:barChart>
      <c:catAx>
        <c:axId val="7930165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93022464"/>
        <c:crosses val="autoZero"/>
        <c:auto val="1"/>
        <c:lblAlgn val="ctr"/>
        <c:lblOffset val="100"/>
        <c:tickLblSkip val="1"/>
        <c:tickMarkSkip val="1"/>
        <c:noMultiLvlLbl val="0"/>
      </c:catAx>
      <c:valAx>
        <c:axId val="7930224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30165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793989120"/>
        <c:axId val="793990656"/>
      </c:barChart>
      <c:catAx>
        <c:axId val="7939891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93990656"/>
        <c:crosses val="autoZero"/>
        <c:auto val="1"/>
        <c:lblAlgn val="ctr"/>
        <c:lblOffset val="100"/>
        <c:tickLblSkip val="1"/>
        <c:tickMarkSkip val="1"/>
        <c:noMultiLvlLbl val="0"/>
      </c:catAx>
      <c:valAx>
        <c:axId val="7939906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939891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794485888"/>
        <c:axId val="794487424"/>
      </c:barChart>
      <c:catAx>
        <c:axId val="794485888"/>
        <c:scaling>
          <c:orientation val="maxMin"/>
        </c:scaling>
        <c:delete val="0"/>
        <c:axPos val="l"/>
        <c:majorTickMark val="none"/>
        <c:minorTickMark val="none"/>
        <c:tickLblPos val="none"/>
        <c:spPr>
          <a:ln w="3175">
            <a:solidFill>
              <a:srgbClr val="333333"/>
            </a:solidFill>
            <a:prstDash val="solid"/>
          </a:ln>
        </c:spPr>
        <c:crossAx val="794487424"/>
        <c:crosses val="autoZero"/>
        <c:auto val="1"/>
        <c:lblAlgn val="ctr"/>
        <c:lblOffset val="100"/>
        <c:tickMarkSkip val="1"/>
        <c:noMultiLvlLbl val="0"/>
      </c:catAx>
      <c:valAx>
        <c:axId val="7944874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944858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793409408"/>
        <c:axId val="793410944"/>
      </c:barChart>
      <c:catAx>
        <c:axId val="793409408"/>
        <c:scaling>
          <c:orientation val="maxMin"/>
        </c:scaling>
        <c:delete val="0"/>
        <c:axPos val="l"/>
        <c:majorTickMark val="none"/>
        <c:minorTickMark val="none"/>
        <c:tickLblPos val="none"/>
        <c:spPr>
          <a:ln w="3175">
            <a:solidFill>
              <a:srgbClr val="333333"/>
            </a:solidFill>
            <a:prstDash val="solid"/>
          </a:ln>
        </c:spPr>
        <c:crossAx val="793410944"/>
        <c:crosses val="autoZero"/>
        <c:auto val="1"/>
        <c:lblAlgn val="ctr"/>
        <c:lblOffset val="100"/>
        <c:tickMarkSkip val="1"/>
        <c:noMultiLvlLbl val="0"/>
      </c:catAx>
      <c:valAx>
        <c:axId val="79341094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934094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793418368"/>
        <c:axId val="793485696"/>
      </c:barChart>
      <c:catAx>
        <c:axId val="793418368"/>
        <c:scaling>
          <c:orientation val="maxMin"/>
        </c:scaling>
        <c:delete val="0"/>
        <c:axPos val="l"/>
        <c:majorTickMark val="none"/>
        <c:minorTickMark val="none"/>
        <c:tickLblPos val="none"/>
        <c:spPr>
          <a:ln w="3175">
            <a:solidFill>
              <a:srgbClr val="333333"/>
            </a:solidFill>
            <a:prstDash val="solid"/>
          </a:ln>
        </c:spPr>
        <c:crossAx val="793485696"/>
        <c:crosses val="autoZero"/>
        <c:auto val="1"/>
        <c:lblAlgn val="ctr"/>
        <c:lblOffset val="100"/>
        <c:tickMarkSkip val="1"/>
        <c:noMultiLvlLbl val="0"/>
      </c:catAx>
      <c:valAx>
        <c:axId val="79348569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934183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794705280"/>
        <c:axId val="794711168"/>
      </c:barChart>
      <c:catAx>
        <c:axId val="794705280"/>
        <c:scaling>
          <c:orientation val="maxMin"/>
        </c:scaling>
        <c:delete val="0"/>
        <c:axPos val="l"/>
        <c:majorTickMark val="none"/>
        <c:minorTickMark val="none"/>
        <c:tickLblPos val="none"/>
        <c:spPr>
          <a:ln w="3175">
            <a:solidFill>
              <a:srgbClr val="333333"/>
            </a:solidFill>
            <a:prstDash val="solid"/>
          </a:ln>
        </c:spPr>
        <c:crossAx val="794711168"/>
        <c:crosses val="autoZero"/>
        <c:auto val="1"/>
        <c:lblAlgn val="ctr"/>
        <c:lblOffset val="100"/>
        <c:tickMarkSkip val="1"/>
        <c:noMultiLvlLbl val="0"/>
      </c:catAx>
      <c:valAx>
        <c:axId val="79471116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9470528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31.237895986768628</c:v>
                </c:pt>
                <c:pt idx="1">
                  <c:v>23.604685180570151</c:v>
                </c:pt>
                <c:pt idx="2">
                  <c:v>15.593274111675125</c:v>
                </c:pt>
                <c:pt idx="3">
                  <c:v>14.721211275821421</c:v>
                </c:pt>
                <c:pt idx="4">
                  <c:v>14.374042824393364</c:v>
                </c:pt>
                <c:pt idx="5" formatCode="0.00">
                  <c:v>-5.3001271126594807</c:v>
                </c:pt>
                <c:pt idx="6" formatCode="0.00">
                  <c:v>-2.9738855408813047</c:v>
                </c:pt>
                <c:pt idx="7" formatCode="0.00">
                  <c:v>-2.8697179417483731</c:v>
                </c:pt>
                <c:pt idx="8" formatCode="0.00">
                  <c:v>-2.7751792952915522</c:v>
                </c:pt>
                <c:pt idx="9" formatCode="0.00">
                  <c:v>-2.3167128903894718</c:v>
                </c:pt>
              </c:numCache>
            </c:numRef>
          </c:val>
        </c:ser>
        <c:dLbls>
          <c:showLegendKey val="0"/>
          <c:showVal val="0"/>
          <c:showCatName val="0"/>
          <c:showSerName val="0"/>
          <c:showPercent val="0"/>
          <c:showBubbleSize val="0"/>
        </c:dLbls>
        <c:gapWidth val="80"/>
        <c:axId val="794739072"/>
        <c:axId val="794740608"/>
      </c:barChart>
      <c:catAx>
        <c:axId val="794739072"/>
        <c:scaling>
          <c:orientation val="maxMin"/>
        </c:scaling>
        <c:delete val="0"/>
        <c:axPos val="l"/>
        <c:majorTickMark val="none"/>
        <c:minorTickMark val="none"/>
        <c:tickLblPos val="none"/>
        <c:crossAx val="794740608"/>
        <c:crossesAt val="0"/>
        <c:auto val="1"/>
        <c:lblAlgn val="ctr"/>
        <c:lblOffset val="100"/>
        <c:tickMarkSkip val="1"/>
        <c:noMultiLvlLbl val="0"/>
      </c:catAx>
      <c:valAx>
        <c:axId val="794740608"/>
        <c:scaling>
          <c:orientation val="minMax"/>
        </c:scaling>
        <c:delete val="0"/>
        <c:axPos val="t"/>
        <c:numFmt formatCode="0.0" sourceLinked="1"/>
        <c:majorTickMark val="none"/>
        <c:minorTickMark val="none"/>
        <c:tickLblPos val="none"/>
        <c:spPr>
          <a:ln w="9525">
            <a:noFill/>
          </a:ln>
        </c:spPr>
        <c:crossAx val="79473907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79820" y="0"/>
          <a:ext cx="646726" cy="18173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570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570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395093</xdr:colOff>
      <xdr:row>1</xdr:row>
      <xdr:rowOff>4740</xdr:rowOff>
    </xdr:to>
    <xdr:grpSp>
      <xdr:nvGrpSpPr>
        <xdr:cNvPr id="10" name="Grupo 9"/>
        <xdr:cNvGrpSpPr/>
      </xdr:nvGrpSpPr>
      <xdr:grpSpPr>
        <a:xfrm>
          <a:off x="66675" y="0"/>
          <a:ext cx="595118" cy="166665"/>
          <a:chOff x="4808367" y="7020272"/>
          <a:chExt cx="600833" cy="180000"/>
        </a:xfrm>
      </xdr:grpSpPr>
      <xdr:sp macro="" textlink="">
        <xdr:nvSpPr>
          <xdr:cNvPr id="11" name="Rectângulo 10"/>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152400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0.34755</cdr:x>
      <cdr:y>0.28885</cdr:y>
    </cdr:from>
    <cdr:to>
      <cdr:x>0.80275</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95760" y="50073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_EME_INFOESTAT/1_boletim_2018/4_Abril/dados/p21/1_actualizar_p21(3m_move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_EME_INFOESTAT/1_boletim_2018/4_Abril/dados/p17_acidentes/momento%204_20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G_EME_INFOESTAT/1_boletim_2018/4_Abril/be_p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_EME_INFOESTAT/1_boletim_2018/4_Abril/dados/p13_qp/anteriores/momento10nov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_EME_INFOESTAT/1_boletim_2018/4_Abril/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8/4_Abril/be_p6_7_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_EME_INFOESTAT/1_boletim_2018/4_Abril/1_be_Apo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_EME_INFOESTAT/1_boletim_2018/4_Abril/dados/p6-8_ine/1_actualizar_p67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_EME_INFOESTAT/1_boletim_2018/4_Abril/dados/p9_lay_off/1_actualizar_p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_EME_INFOESTAT/1_boletim_2018/4_Abril/dados/p16_ipc/1_actualizar_p16ipc.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_EME_INFOESTAT/1_boletim_2018/4_Abril/dados/p18-19_ssocial/1_actualizar_p18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_EME_INFOESTAT/1_boletim_2018/4_Abril/dados/p20_crise/1_actualizar_p2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_EME_INFOESTAT/1_boletim_2018/4_Abril/dados/p21/1_actualizar_p21_empre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sheetName val="sexos"/>
      <sheetName val="25anos"/>
      <sheetName val="LER"/>
      <sheetName val="texto"/>
    </sheetNames>
    <sheetDataSet>
      <sheetData sheetId="0">
        <row r="3">
          <cell r="AL3" t="str">
            <v>fevereiro de 2018</v>
          </cell>
        </row>
        <row r="4">
          <cell r="D4" t="str">
            <v>paises PT</v>
          </cell>
          <cell r="E4" t="str">
            <v>sigla</v>
          </cell>
          <cell r="F4" t="str">
            <v>paises EN</v>
          </cell>
          <cell r="G4" t="str">
            <v>2017M12</v>
          </cell>
          <cell r="H4" t="str">
            <v>2018M01</v>
          </cell>
          <cell r="I4" t="str">
            <v>2018M02</v>
          </cell>
          <cell r="J4" t="str">
            <v>2017M12</v>
          </cell>
          <cell r="K4" t="str">
            <v>2018M01</v>
          </cell>
          <cell r="L4" t="str">
            <v>2018M02</v>
          </cell>
          <cell r="M4" t="str">
            <v>2017M12</v>
          </cell>
          <cell r="N4" t="str">
            <v>2018M01</v>
          </cell>
          <cell r="O4" t="str">
            <v>2018M02</v>
          </cell>
          <cell r="P4" t="str">
            <v>2017M12</v>
          </cell>
          <cell r="Q4" t="str">
            <v>2018M01</v>
          </cell>
          <cell r="R4" t="str">
            <v>2018M02</v>
          </cell>
        </row>
        <row r="5">
          <cell r="G5" t="str">
            <v>12</v>
          </cell>
          <cell r="H5" t="str">
            <v>01</v>
          </cell>
          <cell r="I5" t="str">
            <v>02</v>
          </cell>
          <cell r="J5" t="str">
            <v>12</v>
          </cell>
          <cell r="K5" t="str">
            <v>01</v>
          </cell>
          <cell r="L5" t="str">
            <v>02</v>
          </cell>
          <cell r="M5" t="str">
            <v>12</v>
          </cell>
          <cell r="N5" t="str">
            <v>01</v>
          </cell>
          <cell r="O5" t="str">
            <v>02</v>
          </cell>
          <cell r="P5" t="str">
            <v>12</v>
          </cell>
          <cell r="Q5" t="str">
            <v>01</v>
          </cell>
          <cell r="R5" t="str">
            <v>02</v>
          </cell>
          <cell r="S5" t="str">
            <v>Total</v>
          </cell>
          <cell r="T5" t="str">
            <v>25anos</v>
          </cell>
          <cell r="U5" t="str">
            <v>Homens</v>
          </cell>
          <cell r="V5" t="str">
            <v>Mulheres</v>
          </cell>
        </row>
        <row r="6">
          <cell r="D6" t="str">
            <v>UE28</v>
          </cell>
          <cell r="E6" t="str">
            <v>EU28</v>
          </cell>
          <cell r="F6" t="str">
            <v xml:space="preserve">EU28 EU28 - European Union (28 countries) European Union (28 countries) </v>
          </cell>
          <cell r="G6">
            <v>7.2</v>
          </cell>
          <cell r="H6">
            <v>7.2</v>
          </cell>
          <cell r="I6">
            <v>7.1</v>
          </cell>
          <cell r="J6">
            <v>7</v>
          </cell>
          <cell r="K6">
            <v>7</v>
          </cell>
          <cell r="L6">
            <v>6.9</v>
          </cell>
          <cell r="M6">
            <v>7.5</v>
          </cell>
          <cell r="N6">
            <v>7.5</v>
          </cell>
          <cell r="O6">
            <v>7.4</v>
          </cell>
          <cell r="P6">
            <v>16.100000000000001</v>
          </cell>
          <cell r="Q6">
            <v>16</v>
          </cell>
          <cell r="R6">
            <v>15.9</v>
          </cell>
          <cell r="S6">
            <v>7.1</v>
          </cell>
          <cell r="T6">
            <v>15.9</v>
          </cell>
          <cell r="U6">
            <v>6.9</v>
          </cell>
          <cell r="V6">
            <v>7.4</v>
          </cell>
        </row>
        <row r="7">
          <cell r="D7" t="str">
            <v>Zona Euro</v>
          </cell>
          <cell r="E7" t="str">
            <v>EA E</v>
          </cell>
          <cell r="F7" t="str">
            <v xml:space="preserve">EA EA - Euro area (EA11-2000, EA12-2006, EA13-2007, EA15-2008, EA16-2010, EA17-2013, EA18-2014, EA19) Euro area (EA11-2000, EA12-2006, EA13-2007, EA15-2008, EA16-2010, EA17-2013, EA18-2014, EA19) </v>
          </cell>
          <cell r="G7">
            <v>8.6</v>
          </cell>
          <cell r="H7">
            <v>8.6</v>
          </cell>
          <cell r="I7">
            <v>8.5</v>
          </cell>
          <cell r="J7">
            <v>8.3000000000000007</v>
          </cell>
          <cell r="K7">
            <v>8.3000000000000007</v>
          </cell>
          <cell r="L7">
            <v>8.3000000000000007</v>
          </cell>
          <cell r="M7">
            <v>9</v>
          </cell>
          <cell r="N7">
            <v>9</v>
          </cell>
          <cell r="O7">
            <v>8.9</v>
          </cell>
          <cell r="P7">
            <v>17.8</v>
          </cell>
          <cell r="Q7">
            <v>17.7</v>
          </cell>
          <cell r="R7">
            <v>17.7</v>
          </cell>
          <cell r="S7">
            <v>8.5</v>
          </cell>
          <cell r="T7">
            <v>17.7</v>
          </cell>
          <cell r="U7">
            <v>8.3000000000000007</v>
          </cell>
          <cell r="V7">
            <v>8.9</v>
          </cell>
        </row>
        <row r="8">
          <cell r="D8" t="str">
            <v>Bélgica</v>
          </cell>
          <cell r="E8" t="str">
            <v>BE B</v>
          </cell>
          <cell r="F8" t="str">
            <v xml:space="preserve">BE BE - Belgium Belgium </v>
          </cell>
          <cell r="G8">
            <v>6.2</v>
          </cell>
          <cell r="H8">
            <v>6.3</v>
          </cell>
          <cell r="I8">
            <v>6.4</v>
          </cell>
          <cell r="J8">
            <v>6.2</v>
          </cell>
          <cell r="K8">
            <v>6.3</v>
          </cell>
          <cell r="L8">
            <v>6.4</v>
          </cell>
          <cell r="M8">
            <v>6.3</v>
          </cell>
          <cell r="N8">
            <v>6.4</v>
          </cell>
          <cell r="O8">
            <v>6.4</v>
          </cell>
          <cell r="P8">
            <v>16.399999999999999</v>
          </cell>
          <cell r="Q8" t="str">
            <v>:</v>
          </cell>
          <cell r="R8" t="str">
            <v>:</v>
          </cell>
          <cell r="S8">
            <v>6.4</v>
          </cell>
          <cell r="T8">
            <v>16.399999999999999</v>
          </cell>
          <cell r="U8">
            <v>6.4</v>
          </cell>
          <cell r="V8">
            <v>6.4</v>
          </cell>
        </row>
        <row r="9">
          <cell r="D9" t="str">
            <v>Bulgária</v>
          </cell>
          <cell r="E9" t="str">
            <v>BG B</v>
          </cell>
          <cell r="F9" t="str">
            <v xml:space="preserve">BG BG - Bulgaria Bulgaria </v>
          </cell>
          <cell r="G9">
            <v>5.7</v>
          </cell>
          <cell r="H9">
            <v>5.5</v>
          </cell>
          <cell r="I9">
            <v>5.3</v>
          </cell>
          <cell r="J9">
            <v>5.8</v>
          </cell>
          <cell r="K9">
            <v>5.7</v>
          </cell>
          <cell r="L9">
            <v>5.5</v>
          </cell>
          <cell r="M9">
            <v>5.5</v>
          </cell>
          <cell r="N9">
            <v>5.3</v>
          </cell>
          <cell r="O9">
            <v>5.0999999999999996</v>
          </cell>
          <cell r="P9">
            <v>10.8</v>
          </cell>
          <cell r="Q9">
            <v>10.6</v>
          </cell>
          <cell r="R9">
            <v>10.5</v>
          </cell>
          <cell r="S9">
            <v>5.3</v>
          </cell>
          <cell r="T9">
            <v>10.5</v>
          </cell>
          <cell r="U9">
            <v>5.5</v>
          </cell>
          <cell r="V9">
            <v>5.0999999999999996</v>
          </cell>
        </row>
        <row r="10">
          <cell r="D10" t="str">
            <v>República Checa</v>
          </cell>
          <cell r="E10" t="str">
            <v>CZ C</v>
          </cell>
          <cell r="F10" t="str">
            <v xml:space="preserve">CZ CZ - Czech Republic Czech Republic </v>
          </cell>
          <cell r="G10">
            <v>2.4</v>
          </cell>
          <cell r="H10">
            <v>2.4</v>
          </cell>
          <cell r="I10">
            <v>2.4</v>
          </cell>
          <cell r="J10">
            <v>1.9</v>
          </cell>
          <cell r="K10">
            <v>1.9</v>
          </cell>
          <cell r="L10">
            <v>2</v>
          </cell>
          <cell r="M10">
            <v>2.9</v>
          </cell>
          <cell r="N10">
            <v>3</v>
          </cell>
          <cell r="O10">
            <v>2.9</v>
          </cell>
          <cell r="P10">
            <v>5.6</v>
          </cell>
          <cell r="Q10">
            <v>6.5</v>
          </cell>
          <cell r="R10">
            <v>7.5</v>
          </cell>
          <cell r="S10">
            <v>2.4</v>
          </cell>
          <cell r="T10">
            <v>7.5</v>
          </cell>
          <cell r="U10">
            <v>2</v>
          </cell>
          <cell r="V10">
            <v>2.9</v>
          </cell>
        </row>
        <row r="11">
          <cell r="D11" t="str">
            <v xml:space="preserve">Dinamarca </v>
          </cell>
          <cell r="E11" t="str">
            <v>DK D</v>
          </cell>
          <cell r="F11" t="str">
            <v xml:space="preserve">DK DK - Denmark Denmark </v>
          </cell>
          <cell r="G11">
            <v>5.2</v>
          </cell>
          <cell r="H11">
            <v>4.9000000000000004</v>
          </cell>
          <cell r="I11">
            <v>4.8</v>
          </cell>
          <cell r="J11">
            <v>4.9000000000000004</v>
          </cell>
          <cell r="K11">
            <v>4.5</v>
          </cell>
          <cell r="L11">
            <v>4.3</v>
          </cell>
          <cell r="M11">
            <v>5.6</v>
          </cell>
          <cell r="N11">
            <v>5.3</v>
          </cell>
          <cell r="O11">
            <v>5.4</v>
          </cell>
          <cell r="P11">
            <v>10</v>
          </cell>
          <cell r="Q11">
            <v>9.5</v>
          </cell>
          <cell r="R11">
            <v>9.5</v>
          </cell>
          <cell r="S11">
            <v>4.8</v>
          </cell>
          <cell r="T11">
            <v>9.5</v>
          </cell>
          <cell r="U11">
            <v>4.3</v>
          </cell>
          <cell r="V11">
            <v>5.4</v>
          </cell>
        </row>
        <row r="12">
          <cell r="D12" t="str">
            <v>Alemanha</v>
          </cell>
          <cell r="E12" t="str">
            <v>DE D</v>
          </cell>
          <cell r="F12" t="str">
            <v xml:space="preserve">DE DE - Germany (until 1990 former territory of the FRG) Germany (until 1990 former territory of the FRG) </v>
          </cell>
          <cell r="G12">
            <v>3.6</v>
          </cell>
          <cell r="H12">
            <v>3.5</v>
          </cell>
          <cell r="I12">
            <v>3.5</v>
          </cell>
          <cell r="J12">
            <v>4</v>
          </cell>
          <cell r="K12">
            <v>4</v>
          </cell>
          <cell r="L12">
            <v>4</v>
          </cell>
          <cell r="M12">
            <v>3.1</v>
          </cell>
          <cell r="N12">
            <v>3</v>
          </cell>
          <cell r="O12">
            <v>2.9</v>
          </cell>
          <cell r="P12">
            <v>6.3</v>
          </cell>
          <cell r="Q12">
            <v>6.3</v>
          </cell>
          <cell r="R12">
            <v>6.2</v>
          </cell>
          <cell r="S12">
            <v>3.5</v>
          </cell>
          <cell r="T12">
            <v>6.2</v>
          </cell>
          <cell r="U12">
            <v>4</v>
          </cell>
          <cell r="V12">
            <v>2.9</v>
          </cell>
        </row>
        <row r="13">
          <cell r="D13" t="str">
            <v>Estónia</v>
          </cell>
          <cell r="E13" t="str">
            <v>EE E</v>
          </cell>
          <cell r="F13" t="str">
            <v xml:space="preserve">EE EE - Estonia Estonia </v>
          </cell>
          <cell r="G13">
            <v>5.7</v>
          </cell>
          <cell r="H13">
            <v>6.5</v>
          </cell>
          <cell r="I13" t="str">
            <v>:</v>
          </cell>
          <cell r="J13">
            <v>5.8</v>
          </cell>
          <cell r="K13">
            <v>6.6</v>
          </cell>
          <cell r="L13" t="str">
            <v>:</v>
          </cell>
          <cell r="M13">
            <v>5.6</v>
          </cell>
          <cell r="N13">
            <v>6.4</v>
          </cell>
          <cell r="O13" t="str">
            <v>:</v>
          </cell>
          <cell r="P13">
            <v>6.4</v>
          </cell>
          <cell r="Q13">
            <v>8.9</v>
          </cell>
          <cell r="R13" t="str">
            <v>:</v>
          </cell>
          <cell r="S13">
            <v>6.5</v>
          </cell>
          <cell r="T13">
            <v>8.9</v>
          </cell>
          <cell r="U13">
            <v>6.6</v>
          </cell>
          <cell r="V13">
            <v>6.4</v>
          </cell>
        </row>
        <row r="14">
          <cell r="D14" t="str">
            <v>Irlanda</v>
          </cell>
          <cell r="E14" t="str">
            <v>IE I</v>
          </cell>
          <cell r="F14" t="str">
            <v xml:space="preserve">IE IE - Ireland Ireland </v>
          </cell>
          <cell r="G14">
            <v>6.3</v>
          </cell>
          <cell r="H14">
            <v>6.2</v>
          </cell>
          <cell r="I14">
            <v>6.1</v>
          </cell>
          <cell r="J14">
            <v>6.7</v>
          </cell>
          <cell r="K14">
            <v>6.6</v>
          </cell>
          <cell r="L14">
            <v>6.5</v>
          </cell>
          <cell r="M14">
            <v>5.9</v>
          </cell>
          <cell r="N14">
            <v>5.8</v>
          </cell>
          <cell r="O14">
            <v>5.7</v>
          </cell>
          <cell r="P14">
            <v>12.8</v>
          </cell>
          <cell r="Q14">
            <v>12.9</v>
          </cell>
          <cell r="R14">
            <v>12.7</v>
          </cell>
          <cell r="S14">
            <v>6.1</v>
          </cell>
          <cell r="T14">
            <v>12.7</v>
          </cell>
          <cell r="U14">
            <v>6.5</v>
          </cell>
          <cell r="V14">
            <v>5.7</v>
          </cell>
        </row>
        <row r="15">
          <cell r="D15" t="str">
            <v>Grécia</v>
          </cell>
          <cell r="E15" t="str">
            <v>EL E</v>
          </cell>
          <cell r="F15" t="str">
            <v xml:space="preserve">EL EL - Greece Greece </v>
          </cell>
          <cell r="G15">
            <v>20.8</v>
          </cell>
          <cell r="H15" t="str">
            <v>:</v>
          </cell>
          <cell r="I15" t="str">
            <v>:</v>
          </cell>
          <cell r="J15">
            <v>16.899999999999999</v>
          </cell>
          <cell r="K15" t="str">
            <v>:</v>
          </cell>
          <cell r="L15" t="str">
            <v>:</v>
          </cell>
          <cell r="M15">
            <v>25.8</v>
          </cell>
          <cell r="N15" t="str">
            <v>:</v>
          </cell>
          <cell r="O15" t="str">
            <v>:</v>
          </cell>
          <cell r="P15">
            <v>45</v>
          </cell>
          <cell r="Q15" t="str">
            <v>:</v>
          </cell>
          <cell r="R15" t="str">
            <v>:</v>
          </cell>
          <cell r="S15">
            <v>20.8</v>
          </cell>
          <cell r="T15">
            <v>45</v>
          </cell>
          <cell r="U15">
            <v>16.899999999999999</v>
          </cell>
          <cell r="V15">
            <v>25.8</v>
          </cell>
        </row>
        <row r="16">
          <cell r="D16" t="str">
            <v>Espanha</v>
          </cell>
          <cell r="E16" t="str">
            <v>ES E</v>
          </cell>
          <cell r="F16" t="str">
            <v xml:space="preserve">ES ES - Spain Spain </v>
          </cell>
          <cell r="G16">
            <v>16.399999999999999</v>
          </cell>
          <cell r="H16">
            <v>16.2</v>
          </cell>
          <cell r="I16">
            <v>16.100000000000001</v>
          </cell>
          <cell r="J16">
            <v>14.9</v>
          </cell>
          <cell r="K16">
            <v>14.7</v>
          </cell>
          <cell r="L16">
            <v>14.5</v>
          </cell>
          <cell r="M16">
            <v>18.2</v>
          </cell>
          <cell r="N16">
            <v>18</v>
          </cell>
          <cell r="O16">
            <v>17.899999999999999</v>
          </cell>
          <cell r="P16">
            <v>36.6</v>
          </cell>
          <cell r="Q16">
            <v>35.9</v>
          </cell>
          <cell r="R16">
            <v>35.5</v>
          </cell>
          <cell r="S16">
            <v>16.100000000000001</v>
          </cell>
          <cell r="T16">
            <v>35.5</v>
          </cell>
          <cell r="U16">
            <v>14.5</v>
          </cell>
          <cell r="V16">
            <v>17.899999999999999</v>
          </cell>
        </row>
        <row r="17">
          <cell r="D17" t="str">
            <v>França</v>
          </cell>
          <cell r="E17" t="str">
            <v>FR F</v>
          </cell>
          <cell r="F17" t="str">
            <v xml:space="preserve">FR FR - France France </v>
          </cell>
          <cell r="G17">
            <v>9</v>
          </cell>
          <cell r="H17">
            <v>9</v>
          </cell>
          <cell r="I17">
            <v>8.9</v>
          </cell>
          <cell r="J17">
            <v>9</v>
          </cell>
          <cell r="K17">
            <v>9</v>
          </cell>
          <cell r="L17">
            <v>9</v>
          </cell>
          <cell r="M17">
            <v>8.9</v>
          </cell>
          <cell r="N17">
            <v>8.9</v>
          </cell>
          <cell r="O17">
            <v>8.8000000000000007</v>
          </cell>
          <cell r="P17">
            <v>21.5</v>
          </cell>
          <cell r="Q17">
            <v>21.7</v>
          </cell>
          <cell r="R17">
            <v>21.6</v>
          </cell>
          <cell r="S17">
            <v>8.9</v>
          </cell>
          <cell r="T17">
            <v>21.6</v>
          </cell>
          <cell r="U17">
            <v>9</v>
          </cell>
          <cell r="V17">
            <v>8.8000000000000007</v>
          </cell>
        </row>
        <row r="18">
          <cell r="D18" t="str">
            <v>Croácia</v>
          </cell>
          <cell r="E18" t="str">
            <v>HR H</v>
          </cell>
          <cell r="F18" t="str">
            <v xml:space="preserve">HR HR - Croatia Croatia </v>
          </cell>
          <cell r="G18">
            <v>10</v>
          </cell>
          <cell r="H18">
            <v>9.8000000000000007</v>
          </cell>
          <cell r="I18">
            <v>9.6</v>
          </cell>
          <cell r="J18">
            <v>9.3000000000000007</v>
          </cell>
          <cell r="K18">
            <v>9.1</v>
          </cell>
          <cell r="L18">
            <v>8.8000000000000007</v>
          </cell>
          <cell r="M18">
            <v>10.9</v>
          </cell>
          <cell r="N18">
            <v>10.7</v>
          </cell>
          <cell r="O18">
            <v>10.5</v>
          </cell>
          <cell r="P18">
            <v>25</v>
          </cell>
          <cell r="Q18" t="str">
            <v>:</v>
          </cell>
          <cell r="R18" t="str">
            <v>:</v>
          </cell>
          <cell r="S18">
            <v>9.6</v>
          </cell>
          <cell r="T18">
            <v>25</v>
          </cell>
          <cell r="U18">
            <v>8.8000000000000007</v>
          </cell>
          <cell r="V18">
            <v>10.5</v>
          </cell>
        </row>
        <row r="19">
          <cell r="D19" t="str">
            <v>Itália</v>
          </cell>
          <cell r="E19" t="str">
            <v>IT I</v>
          </cell>
          <cell r="F19" t="str">
            <v xml:space="preserve">IT IT - Italy Italy </v>
          </cell>
          <cell r="G19">
            <v>10.9</v>
          </cell>
          <cell r="H19">
            <v>11.1</v>
          </cell>
          <cell r="I19">
            <v>10.9</v>
          </cell>
          <cell r="J19">
            <v>10.1</v>
          </cell>
          <cell r="K19">
            <v>10.3</v>
          </cell>
          <cell r="L19">
            <v>10.3</v>
          </cell>
          <cell r="M19">
            <v>11.9</v>
          </cell>
          <cell r="N19">
            <v>12.3</v>
          </cell>
          <cell r="O19">
            <v>11.9</v>
          </cell>
          <cell r="P19">
            <v>32.799999999999997</v>
          </cell>
          <cell r="Q19">
            <v>32.5</v>
          </cell>
          <cell r="R19">
            <v>32.799999999999997</v>
          </cell>
          <cell r="S19">
            <v>10.9</v>
          </cell>
          <cell r="T19">
            <v>32.799999999999997</v>
          </cell>
          <cell r="U19">
            <v>10.3</v>
          </cell>
          <cell r="V19">
            <v>11.9</v>
          </cell>
        </row>
        <row r="20">
          <cell r="D20" t="str">
            <v>Chipre</v>
          </cell>
          <cell r="E20" t="str">
            <v>CY C</v>
          </cell>
          <cell r="F20" t="str">
            <v xml:space="preserve">CY CY - Cyprus Cyprus </v>
          </cell>
          <cell r="G20">
            <v>10.5</v>
          </cell>
          <cell r="H20">
            <v>10</v>
          </cell>
          <cell r="I20">
            <v>9.6</v>
          </cell>
          <cell r="J20">
            <v>11</v>
          </cell>
          <cell r="K20">
            <v>10.199999999999999</v>
          </cell>
          <cell r="L20">
            <v>9.6</v>
          </cell>
          <cell r="M20">
            <v>10</v>
          </cell>
          <cell r="N20">
            <v>9.8000000000000007</v>
          </cell>
          <cell r="O20">
            <v>9.5</v>
          </cell>
          <cell r="P20">
            <v>23.1</v>
          </cell>
          <cell r="Q20" t="str">
            <v>:</v>
          </cell>
          <cell r="R20" t="str">
            <v>:</v>
          </cell>
          <cell r="S20">
            <v>9.6</v>
          </cell>
          <cell r="T20">
            <v>23.1</v>
          </cell>
          <cell r="U20">
            <v>9.6</v>
          </cell>
          <cell r="V20">
            <v>9.5</v>
          </cell>
        </row>
        <row r="21">
          <cell r="D21" t="str">
            <v>Letónia</v>
          </cell>
          <cell r="E21" t="str">
            <v>LV L</v>
          </cell>
          <cell r="F21" t="str">
            <v xml:space="preserve">LV LV - Latvia Latvia </v>
          </cell>
          <cell r="G21">
            <v>8.1999999999999993</v>
          </cell>
          <cell r="H21">
            <v>8.3000000000000007</v>
          </cell>
          <cell r="I21">
            <v>8</v>
          </cell>
          <cell r="J21">
            <v>9.3000000000000007</v>
          </cell>
          <cell r="K21">
            <v>9.4</v>
          </cell>
          <cell r="L21">
            <v>9.1</v>
          </cell>
          <cell r="M21">
            <v>7.2</v>
          </cell>
          <cell r="N21">
            <v>7.2</v>
          </cell>
          <cell r="O21">
            <v>7</v>
          </cell>
          <cell r="P21">
            <v>17.8</v>
          </cell>
          <cell r="Q21">
            <v>17.600000000000001</v>
          </cell>
          <cell r="R21">
            <v>16.5</v>
          </cell>
          <cell r="S21">
            <v>8</v>
          </cell>
          <cell r="T21">
            <v>16.5</v>
          </cell>
          <cell r="U21">
            <v>9.1</v>
          </cell>
          <cell r="V21">
            <v>7</v>
          </cell>
        </row>
        <row r="22">
          <cell r="D22" t="str">
            <v>Lituânia</v>
          </cell>
          <cell r="E22" t="str">
            <v>LT L</v>
          </cell>
          <cell r="F22" t="str">
            <v xml:space="preserve">LT LT - Lithuania Lithuania </v>
          </cell>
          <cell r="G22">
            <v>6.8</v>
          </cell>
          <cell r="H22">
            <v>7.3</v>
          </cell>
          <cell r="I22">
            <v>7.3</v>
          </cell>
          <cell r="J22">
            <v>8</v>
          </cell>
          <cell r="K22">
            <v>8.4</v>
          </cell>
          <cell r="L22">
            <v>8.5</v>
          </cell>
          <cell r="M22">
            <v>5.7</v>
          </cell>
          <cell r="N22">
            <v>6.3</v>
          </cell>
          <cell r="O22">
            <v>6.2</v>
          </cell>
          <cell r="P22">
            <v>13.4</v>
          </cell>
          <cell r="Q22">
            <v>13.8</v>
          </cell>
          <cell r="R22">
            <v>13.6</v>
          </cell>
          <cell r="S22">
            <v>7.3</v>
          </cell>
          <cell r="T22">
            <v>13.6</v>
          </cell>
          <cell r="U22">
            <v>8.5</v>
          </cell>
          <cell r="V22">
            <v>6.2</v>
          </cell>
        </row>
        <row r="23">
          <cell r="D23" t="str">
            <v>Luxemburgo</v>
          </cell>
          <cell r="E23" t="str">
            <v>LU L</v>
          </cell>
          <cell r="F23" t="str">
            <v xml:space="preserve">LU LU - Luxembourg Luxembourg </v>
          </cell>
          <cell r="G23">
            <v>5.4</v>
          </cell>
          <cell r="H23">
            <v>5.3</v>
          </cell>
          <cell r="I23">
            <v>5.4</v>
          </cell>
          <cell r="J23">
            <v>5.5</v>
          </cell>
          <cell r="K23">
            <v>5.4</v>
          </cell>
          <cell r="L23">
            <v>5.5</v>
          </cell>
          <cell r="M23">
            <v>5.3</v>
          </cell>
          <cell r="N23">
            <v>5.3</v>
          </cell>
          <cell r="O23">
            <v>5.3</v>
          </cell>
          <cell r="P23">
            <v>14.4</v>
          </cell>
          <cell r="Q23">
            <v>14.1</v>
          </cell>
          <cell r="R23">
            <v>13.8</v>
          </cell>
          <cell r="S23">
            <v>5.4</v>
          </cell>
          <cell r="T23">
            <v>13.8</v>
          </cell>
          <cell r="U23">
            <v>5.5</v>
          </cell>
          <cell r="V23">
            <v>5.3</v>
          </cell>
        </row>
        <row r="24">
          <cell r="D24" t="str">
            <v>Hungria</v>
          </cell>
          <cell r="E24" t="str">
            <v>HU H</v>
          </cell>
          <cell r="F24" t="str">
            <v xml:space="preserve">HU HU - Hungary Hungary </v>
          </cell>
          <cell r="G24">
            <v>3.8</v>
          </cell>
          <cell r="H24">
            <v>3.7</v>
          </cell>
          <cell r="I24" t="str">
            <v>:</v>
          </cell>
          <cell r="J24">
            <v>3.3</v>
          </cell>
          <cell r="K24">
            <v>3.3</v>
          </cell>
          <cell r="L24" t="str">
            <v>:</v>
          </cell>
          <cell r="M24">
            <v>4.3</v>
          </cell>
          <cell r="N24">
            <v>4.3</v>
          </cell>
          <cell r="O24" t="str">
            <v>:</v>
          </cell>
          <cell r="P24">
            <v>10.8</v>
          </cell>
          <cell r="Q24">
            <v>11</v>
          </cell>
          <cell r="R24" t="str">
            <v>:</v>
          </cell>
          <cell r="S24">
            <v>3.7</v>
          </cell>
          <cell r="T24">
            <v>11</v>
          </cell>
          <cell r="U24">
            <v>3.3</v>
          </cell>
          <cell r="V24">
            <v>4.3</v>
          </cell>
        </row>
        <row r="25">
          <cell r="D25" t="str">
            <v>Malta</v>
          </cell>
          <cell r="E25" t="str">
            <v>MT M</v>
          </cell>
          <cell r="F25" t="str">
            <v xml:space="preserve">MT MT - Malta Malta </v>
          </cell>
          <cell r="G25">
            <v>3.8</v>
          </cell>
          <cell r="H25">
            <v>3.6</v>
          </cell>
          <cell r="I25">
            <v>3.5</v>
          </cell>
          <cell r="J25">
            <v>3.8</v>
          </cell>
          <cell r="K25">
            <v>3.6</v>
          </cell>
          <cell r="L25">
            <v>3.6</v>
          </cell>
          <cell r="M25">
            <v>3.7</v>
          </cell>
          <cell r="N25">
            <v>3.5</v>
          </cell>
          <cell r="O25">
            <v>3.3</v>
          </cell>
          <cell r="P25">
            <v>10.6</v>
          </cell>
          <cell r="Q25">
            <v>10.6</v>
          </cell>
          <cell r="R25">
            <v>9.4</v>
          </cell>
          <cell r="S25">
            <v>3.5</v>
          </cell>
          <cell r="T25">
            <v>9.4</v>
          </cell>
          <cell r="U25">
            <v>3.6</v>
          </cell>
          <cell r="V25">
            <v>3.3</v>
          </cell>
        </row>
        <row r="26">
          <cell r="D26" t="str">
            <v>Países Baixos</v>
          </cell>
          <cell r="E26" t="str">
            <v>NL N</v>
          </cell>
          <cell r="F26" t="str">
            <v xml:space="preserve">NL NL - Netherlands Netherlands </v>
          </cell>
          <cell r="G26">
            <v>4.4000000000000004</v>
          </cell>
          <cell r="H26">
            <v>4.2</v>
          </cell>
          <cell r="I26">
            <v>4.0999999999999996</v>
          </cell>
          <cell r="J26">
            <v>4.0999999999999996</v>
          </cell>
          <cell r="K26">
            <v>4</v>
          </cell>
          <cell r="L26">
            <v>3.8</v>
          </cell>
          <cell r="M26">
            <v>4.7</v>
          </cell>
          <cell r="N26">
            <v>4.5</v>
          </cell>
          <cell r="O26">
            <v>4.3</v>
          </cell>
          <cell r="P26">
            <v>8</v>
          </cell>
          <cell r="Q26">
            <v>7.4</v>
          </cell>
          <cell r="R26">
            <v>7.2</v>
          </cell>
          <cell r="S26">
            <v>4.0999999999999996</v>
          </cell>
          <cell r="T26">
            <v>7.2</v>
          </cell>
          <cell r="U26">
            <v>3.8</v>
          </cell>
          <cell r="V26">
            <v>4.3</v>
          </cell>
        </row>
        <row r="27">
          <cell r="D27" t="str">
            <v>Áustria</v>
          </cell>
          <cell r="E27" t="str">
            <v>AT A</v>
          </cell>
          <cell r="F27" t="str">
            <v xml:space="preserve">AT AT - Austria Austria </v>
          </cell>
          <cell r="G27">
            <v>5.4</v>
          </cell>
          <cell r="H27">
            <v>5.3</v>
          </cell>
          <cell r="I27">
            <v>5.2</v>
          </cell>
          <cell r="J27">
            <v>5.7</v>
          </cell>
          <cell r="K27">
            <v>5.5</v>
          </cell>
          <cell r="L27">
            <v>5.4</v>
          </cell>
          <cell r="M27">
            <v>5.0999999999999996</v>
          </cell>
          <cell r="N27">
            <v>5</v>
          </cell>
          <cell r="O27">
            <v>5</v>
          </cell>
          <cell r="P27">
            <v>9.5</v>
          </cell>
          <cell r="Q27">
            <v>9.5</v>
          </cell>
          <cell r="R27">
            <v>9.8000000000000007</v>
          </cell>
          <cell r="S27">
            <v>5.2</v>
          </cell>
          <cell r="T27">
            <v>9.8000000000000007</v>
          </cell>
          <cell r="U27">
            <v>5.4</v>
          </cell>
          <cell r="V27">
            <v>5</v>
          </cell>
        </row>
        <row r="28">
          <cell r="D28" t="str">
            <v>Polónia</v>
          </cell>
          <cell r="E28" t="str">
            <v>PL P</v>
          </cell>
          <cell r="F28" t="str">
            <v xml:space="preserve">PL PL - Poland Poland </v>
          </cell>
          <cell r="G28">
            <v>4.5</v>
          </cell>
          <cell r="H28">
            <v>4.5</v>
          </cell>
          <cell r="I28">
            <v>4.4000000000000004</v>
          </cell>
          <cell r="J28">
            <v>4.5</v>
          </cell>
          <cell r="K28">
            <v>4.4000000000000004</v>
          </cell>
          <cell r="L28">
            <v>4.3</v>
          </cell>
          <cell r="M28">
            <v>4.5999999999999996</v>
          </cell>
          <cell r="N28">
            <v>4.5</v>
          </cell>
          <cell r="O28">
            <v>4.4000000000000004</v>
          </cell>
          <cell r="P28">
            <v>14.4</v>
          </cell>
          <cell r="Q28">
            <v>14.1</v>
          </cell>
          <cell r="R28">
            <v>13.7</v>
          </cell>
          <cell r="S28">
            <v>4.4000000000000004</v>
          </cell>
          <cell r="T28">
            <v>13.7</v>
          </cell>
          <cell r="U28">
            <v>4.3</v>
          </cell>
          <cell r="V28">
            <v>4.4000000000000004</v>
          </cell>
        </row>
        <row r="29">
          <cell r="D29" t="str">
            <v>Portugal</v>
          </cell>
          <cell r="E29" t="str">
            <v>PT P</v>
          </cell>
          <cell r="F29" t="str">
            <v xml:space="preserve">PT PT - Portugal Portugal </v>
          </cell>
          <cell r="G29">
            <v>8</v>
          </cell>
          <cell r="H29">
            <v>7.9</v>
          </cell>
          <cell r="I29">
            <v>7.8</v>
          </cell>
          <cell r="J29">
            <v>7.6</v>
          </cell>
          <cell r="K29">
            <v>7.5</v>
          </cell>
          <cell r="L29">
            <v>7.7</v>
          </cell>
          <cell r="M29">
            <v>8.3000000000000007</v>
          </cell>
          <cell r="N29">
            <v>8.3000000000000007</v>
          </cell>
          <cell r="O29">
            <v>8</v>
          </cell>
          <cell r="P29">
            <v>22.1</v>
          </cell>
          <cell r="Q29">
            <v>21.5</v>
          </cell>
          <cell r="R29">
            <v>21.4</v>
          </cell>
          <cell r="S29">
            <v>7.8</v>
          </cell>
          <cell r="T29">
            <v>21.4</v>
          </cell>
          <cell r="U29">
            <v>7.7</v>
          </cell>
          <cell r="V29">
            <v>8</v>
          </cell>
        </row>
        <row r="30">
          <cell r="D30" t="str">
            <v>Roménia</v>
          </cell>
          <cell r="E30" t="str">
            <v>RO R</v>
          </cell>
          <cell r="F30" t="str">
            <v xml:space="preserve">RO RO - Romania Romania </v>
          </cell>
          <cell r="G30">
            <v>4.5999999999999996</v>
          </cell>
          <cell r="H30">
            <v>4.5999999999999996</v>
          </cell>
          <cell r="I30">
            <v>4.5999999999999996</v>
          </cell>
          <cell r="J30">
            <v>5.0999999999999996</v>
          </cell>
          <cell r="K30">
            <v>5</v>
          </cell>
          <cell r="L30">
            <v>4.9000000000000004</v>
          </cell>
          <cell r="M30">
            <v>4</v>
          </cell>
          <cell r="N30">
            <v>4.0999999999999996</v>
          </cell>
          <cell r="O30">
            <v>4.0999999999999996</v>
          </cell>
          <cell r="P30">
            <v>19.7</v>
          </cell>
          <cell r="Q30" t="str">
            <v>:</v>
          </cell>
          <cell r="R30" t="str">
            <v>:</v>
          </cell>
          <cell r="S30">
            <v>4.5999999999999996</v>
          </cell>
          <cell r="T30">
            <v>19.7</v>
          </cell>
          <cell r="U30">
            <v>4.9000000000000004</v>
          </cell>
          <cell r="V30">
            <v>4.0999999999999996</v>
          </cell>
        </row>
        <row r="31">
          <cell r="D31" t="str">
            <v>Eslovénia</v>
          </cell>
          <cell r="E31" t="str">
            <v>SI S</v>
          </cell>
          <cell r="F31" t="str">
            <v xml:space="preserve">SI SI - Slovenia Slovenia </v>
          </cell>
          <cell r="G31">
            <v>5.6</v>
          </cell>
          <cell r="H31">
            <v>5.4</v>
          </cell>
          <cell r="I31">
            <v>5.3</v>
          </cell>
          <cell r="J31">
            <v>5</v>
          </cell>
          <cell r="K31">
            <v>4.9000000000000004</v>
          </cell>
          <cell r="L31">
            <v>4.8</v>
          </cell>
          <cell r="M31">
            <v>6.3</v>
          </cell>
          <cell r="N31">
            <v>6</v>
          </cell>
          <cell r="O31">
            <v>5.8</v>
          </cell>
          <cell r="P31">
            <v>11.2</v>
          </cell>
          <cell r="Q31" t="str">
            <v>:</v>
          </cell>
          <cell r="R31" t="str">
            <v>:</v>
          </cell>
          <cell r="S31">
            <v>5.3</v>
          </cell>
          <cell r="T31">
            <v>11.2</v>
          </cell>
          <cell r="U31">
            <v>4.8</v>
          </cell>
          <cell r="V31">
            <v>5.8</v>
          </cell>
        </row>
        <row r="32">
          <cell r="D32" t="str">
            <v>Eslováquia</v>
          </cell>
          <cell r="E32" t="str">
            <v>SK S</v>
          </cell>
          <cell r="F32" t="str">
            <v xml:space="preserve">SK SK - Slovakia Slovakia </v>
          </cell>
          <cell r="G32">
            <v>7.6</v>
          </cell>
          <cell r="H32">
            <v>7.6</v>
          </cell>
          <cell r="I32">
            <v>7.5</v>
          </cell>
          <cell r="J32">
            <v>7.2</v>
          </cell>
          <cell r="K32">
            <v>7.1</v>
          </cell>
          <cell r="L32">
            <v>7</v>
          </cell>
          <cell r="M32">
            <v>8.1999999999999993</v>
          </cell>
          <cell r="N32">
            <v>8.1999999999999993</v>
          </cell>
          <cell r="O32">
            <v>8.1</v>
          </cell>
          <cell r="P32">
            <v>18.5</v>
          </cell>
          <cell r="Q32">
            <v>18.600000000000001</v>
          </cell>
          <cell r="R32">
            <v>18.5</v>
          </cell>
          <cell r="S32">
            <v>7.5</v>
          </cell>
          <cell r="T32">
            <v>18.5</v>
          </cell>
          <cell r="U32">
            <v>7</v>
          </cell>
          <cell r="V32">
            <v>8.1</v>
          </cell>
        </row>
        <row r="33">
          <cell r="D33" t="str">
            <v>Finlândia</v>
          </cell>
          <cell r="E33" t="str">
            <v>FI F</v>
          </cell>
          <cell r="F33" t="str">
            <v xml:space="preserve">FI FI - Finland Finland </v>
          </cell>
          <cell r="G33">
            <v>8.5</v>
          </cell>
          <cell r="H33">
            <v>8.5</v>
          </cell>
          <cell r="I33">
            <v>8.4</v>
          </cell>
          <cell r="J33">
            <v>8.5</v>
          </cell>
          <cell r="K33">
            <v>8.4</v>
          </cell>
          <cell r="L33">
            <v>8.3000000000000007</v>
          </cell>
          <cell r="M33">
            <v>8.5</v>
          </cell>
          <cell r="N33">
            <v>8.5</v>
          </cell>
          <cell r="O33">
            <v>8.5</v>
          </cell>
          <cell r="P33">
            <v>18.8</v>
          </cell>
          <cell r="Q33">
            <v>18.7</v>
          </cell>
          <cell r="R33">
            <v>18.600000000000001</v>
          </cell>
          <cell r="S33">
            <v>8.4</v>
          </cell>
          <cell r="T33">
            <v>18.600000000000001</v>
          </cell>
          <cell r="U33">
            <v>8.3000000000000007</v>
          </cell>
          <cell r="V33">
            <v>8.5</v>
          </cell>
        </row>
        <row r="34">
          <cell r="D34" t="str">
            <v>Suécia</v>
          </cell>
          <cell r="E34" t="str">
            <v>SE S</v>
          </cell>
          <cell r="F34" t="str">
            <v xml:space="preserve">SE SE - Sweden Sweden </v>
          </cell>
          <cell r="G34">
            <v>6.5</v>
          </cell>
          <cell r="H34">
            <v>6.5</v>
          </cell>
          <cell r="I34">
            <v>5.9</v>
          </cell>
          <cell r="J34">
            <v>6.3</v>
          </cell>
          <cell r="K34">
            <v>6.6</v>
          </cell>
          <cell r="L34">
            <v>6.2</v>
          </cell>
          <cell r="M34">
            <v>6.6</v>
          </cell>
          <cell r="N34">
            <v>6.4</v>
          </cell>
          <cell r="O34">
            <v>5.6</v>
          </cell>
          <cell r="P34">
            <v>17.399999999999999</v>
          </cell>
          <cell r="Q34">
            <v>16.600000000000001</v>
          </cell>
          <cell r="R34">
            <v>14.4</v>
          </cell>
          <cell r="S34">
            <v>5.9</v>
          </cell>
          <cell r="T34">
            <v>14.4</v>
          </cell>
          <cell r="U34">
            <v>6.2</v>
          </cell>
          <cell r="V34">
            <v>5.6</v>
          </cell>
        </row>
        <row r="35">
          <cell r="D35" t="str">
            <v>Reino Unido</v>
          </cell>
          <cell r="E35" t="str">
            <v>UK U</v>
          </cell>
          <cell r="F35" t="str">
            <v xml:space="preserve">UK UK - United Kingdom United Kingdom </v>
          </cell>
          <cell r="G35">
            <v>4.2</v>
          </cell>
          <cell r="H35">
            <v>4.0999999999999996</v>
          </cell>
          <cell r="I35" t="str">
            <v>:</v>
          </cell>
          <cell r="J35">
            <v>4.2</v>
          </cell>
          <cell r="K35">
            <v>4.0999999999999996</v>
          </cell>
          <cell r="L35" t="str">
            <v>:</v>
          </cell>
          <cell r="M35">
            <v>4.3</v>
          </cell>
          <cell r="N35">
            <v>4.0999999999999996</v>
          </cell>
          <cell r="O35" t="str">
            <v>:</v>
          </cell>
          <cell r="P35">
            <v>11.9</v>
          </cell>
          <cell r="Q35">
            <v>11.5</v>
          </cell>
          <cell r="R35" t="str">
            <v>:</v>
          </cell>
          <cell r="S35">
            <v>4.0999999999999996</v>
          </cell>
          <cell r="T35">
            <v>11.5</v>
          </cell>
          <cell r="U35">
            <v>4.0999999999999996</v>
          </cell>
          <cell r="V35">
            <v>4.0999999999999996</v>
          </cell>
        </row>
        <row r="36">
          <cell r="D36" t="str">
            <v>Estados Unidos</v>
          </cell>
          <cell r="E36" t="str">
            <v>US U</v>
          </cell>
          <cell r="F36" t="str">
            <v xml:space="preserve">US US - United States United States </v>
          </cell>
          <cell r="G36">
            <v>4.0999999999999996</v>
          </cell>
          <cell r="H36">
            <v>4.0999999999999996</v>
          </cell>
          <cell r="I36">
            <v>4.0999999999999996</v>
          </cell>
          <cell r="J36">
            <v>4.0999999999999996</v>
          </cell>
          <cell r="K36">
            <v>4.3</v>
          </cell>
          <cell r="L36">
            <v>4.2</v>
          </cell>
          <cell r="M36">
            <v>4</v>
          </cell>
          <cell r="N36">
            <v>4</v>
          </cell>
          <cell r="O36">
            <v>4.0999999999999996</v>
          </cell>
          <cell r="P36">
            <v>8.9</v>
          </cell>
          <cell r="Q36">
            <v>9.1999999999999993</v>
          </cell>
          <cell r="R36">
            <v>9</v>
          </cell>
          <cell r="S36">
            <v>4.0999999999999996</v>
          </cell>
          <cell r="T36">
            <v>9</v>
          </cell>
          <cell r="U36">
            <v>4.2</v>
          </cell>
          <cell r="V36">
            <v>4.0999999999999996</v>
          </cell>
        </row>
        <row r="37">
          <cell r="E37" t="str">
            <v/>
          </cell>
        </row>
        <row r="38">
          <cell r="D38" t="str">
            <v>CONFIRMAR QUE TEM A INFORMAÇÂO DO HOMOLOGO</v>
          </cell>
          <cell r="L38">
            <v>-10.600000000000001</v>
          </cell>
          <cell r="M38">
            <v>-4.3999999999999995</v>
          </cell>
        </row>
        <row r="39">
          <cell r="I39" t="str">
            <v>Em fevereiro de 2018, a taxa de desemprego na Zona Euro diminuiu para 8,5 % (era 8,6 %  em janeiro de 2018 e 9,8 % em outubro de 2016);</v>
          </cell>
        </row>
        <row r="40">
          <cell r="A40">
            <v>43209.531840277778</v>
          </cell>
          <cell r="M40">
            <v>-2.3999999999999995</v>
          </cell>
        </row>
        <row r="41">
          <cell r="I41" t="str">
            <v>TEXTO FINAL:</v>
          </cell>
        </row>
        <row r="42">
          <cell r="F42" t="str">
            <v xml:space="preserve"> (manteve-se inalterada face ao mês anterior).</v>
          </cell>
          <cell r="I42" t="str">
            <v>Em fevereiro de 2018, a taxa de desemprego na Zona Euro diminuiu para 8,5 % (era 8,6 %  em janeiro de 2018 e 9,8 % em outubro de 2016);</v>
          </cell>
        </row>
        <row r="43">
          <cell r="I43" t="str">
            <v>Em fevereiro de 2018, a taxa de desemprego na Zona Euro diminuiu para 8,5 %, face ao mês anterior; em dezembro de 2017 era 8,6 %.</v>
          </cell>
        </row>
        <row r="44">
          <cell r="F44" t="str">
            <v xml:space="preserve">manteve-se inalterada nos </v>
          </cell>
          <cell r="I44" t="str">
            <v>Em Portugal a taxa de desemprego (7,8 %) diminuiu 0,2 p.p., relativamente ao mês homólogo.</v>
          </cell>
        </row>
        <row r="45">
          <cell r="F45" t="str">
            <v>aumentou</v>
          </cell>
          <cell r="I45" t="str">
            <v xml:space="preserve">República Checa (2,4 %), Alemanha (3,5 %) e Alemanha (3,5 %) apresentam as taxas de desemprego mais baixas; a Grécia (20,8 %) e a Espanha (16,1 %) são os estados membros com valores  mais elevados. </v>
          </cell>
        </row>
        <row r="46">
          <cell r="F46" t="str">
            <v xml:space="preserve">diminuiu para </v>
          </cell>
          <cell r="I46" t="str">
            <v>A taxa de desemprego para o grupo etário &lt;25 anos apresenta o valor mais baixo na Alemanha (6,2 %), registando o valor mais elevado na Grécia (45 %). Em Portugal,   regista-se   o  valor  de 21,4 %.</v>
          </cell>
        </row>
        <row r="47">
          <cell r="I47" t="str">
            <v>A taxa de desemprego dos jovens (21,4 %) diminuiu 0,7 p.p., relativamente ao mês homólogo.</v>
          </cell>
        </row>
        <row r="49">
          <cell r="F49" t="str">
            <v xml:space="preserve">manteve-se nos </v>
          </cell>
          <cell r="I49" t="str">
            <v>TEXTO FINAL (vizualização):</v>
          </cell>
        </row>
        <row r="50">
          <cell r="D50" t="str">
            <v>ver casas décimais</v>
          </cell>
          <cell r="F50" t="str">
            <v xml:space="preserve">aumentou </v>
          </cell>
          <cell r="I50" t="str">
            <v>Em fevereiro de 2018, a taxa de desemprego na Zona Euro diminuiu para 8,5 %, face ao mês anterior; em dezembro de 2017 era 8,6 %.</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momento4"/>
    </sheetNames>
    <sheetDataSet>
      <sheetData sheetId="0"/>
      <sheetData sheetId="1">
        <row r="5">
          <cell r="B5">
            <v>208456.70000001372</v>
          </cell>
          <cell r="C5">
            <v>201153.90000001321</v>
          </cell>
          <cell r="D5">
            <v>6437.3000000000102</v>
          </cell>
          <cell r="E5">
            <v>865.50000000000011</v>
          </cell>
          <cell r="J5">
            <v>161</v>
          </cell>
          <cell r="K5">
            <v>153</v>
          </cell>
          <cell r="L5">
            <v>8</v>
          </cell>
          <cell r="M5">
            <v>0</v>
          </cell>
        </row>
        <row r="6">
          <cell r="B6">
            <v>8717.0000000000291</v>
          </cell>
          <cell r="C6">
            <v>8155.2000000000226</v>
          </cell>
          <cell r="D6">
            <v>529.5</v>
          </cell>
          <cell r="E6">
            <v>32.299999999999997</v>
          </cell>
          <cell r="J6">
            <v>32</v>
          </cell>
          <cell r="K6">
            <v>30</v>
          </cell>
          <cell r="L6">
            <v>2</v>
          </cell>
          <cell r="M6">
            <v>0</v>
          </cell>
        </row>
        <row r="7">
          <cell r="B7">
            <v>599.60000000000036</v>
          </cell>
          <cell r="C7">
            <v>595.00000000000034</v>
          </cell>
          <cell r="D7">
            <v>4.5999999999999996</v>
          </cell>
          <cell r="E7">
            <v>0</v>
          </cell>
          <cell r="J7">
            <v>4</v>
          </cell>
          <cell r="K7">
            <v>4</v>
          </cell>
          <cell r="L7">
            <v>0</v>
          </cell>
          <cell r="M7">
            <v>0</v>
          </cell>
        </row>
        <row r="8">
          <cell r="B8">
            <v>52026.299999998861</v>
          </cell>
          <cell r="C8">
            <v>50785.199999998913</v>
          </cell>
          <cell r="D8">
            <v>1088.1000000000013</v>
          </cell>
          <cell r="E8">
            <v>153</v>
          </cell>
          <cell r="J8">
            <v>17</v>
          </cell>
          <cell r="K8">
            <v>16</v>
          </cell>
          <cell r="L8">
            <v>1</v>
          </cell>
          <cell r="M8">
            <v>0</v>
          </cell>
        </row>
        <row r="9">
          <cell r="B9">
            <v>6998.3000000000147</v>
          </cell>
          <cell r="C9">
            <v>6784.7000000000153</v>
          </cell>
          <cell r="D9">
            <v>200.6</v>
          </cell>
          <cell r="E9">
            <v>13</v>
          </cell>
          <cell r="J9">
            <v>1</v>
          </cell>
          <cell r="K9">
            <v>1</v>
          </cell>
          <cell r="L9">
            <v>0</v>
          </cell>
          <cell r="M9">
            <v>0</v>
          </cell>
        </row>
        <row r="10">
          <cell r="B10">
            <v>1045.8999999999999</v>
          </cell>
          <cell r="C10">
            <v>1035.2</v>
          </cell>
          <cell r="D10">
            <v>7.7</v>
          </cell>
          <cell r="E10">
            <v>3</v>
          </cell>
          <cell r="J10">
            <v>1</v>
          </cell>
          <cell r="K10">
            <v>1</v>
          </cell>
          <cell r="L10">
            <v>0</v>
          </cell>
          <cell r="M10">
            <v>0</v>
          </cell>
        </row>
        <row r="11">
          <cell r="B11">
            <v>90.6</v>
          </cell>
          <cell r="C11">
            <v>90.6</v>
          </cell>
          <cell r="D11">
            <v>0</v>
          </cell>
          <cell r="E11">
            <v>0</v>
          </cell>
          <cell r="J11">
            <v>0</v>
          </cell>
          <cell r="K11">
            <v>0</v>
          </cell>
          <cell r="L11">
            <v>0</v>
          </cell>
          <cell r="M11">
            <v>0</v>
          </cell>
        </row>
        <row r="12">
          <cell r="B12">
            <v>2516.8999999999978</v>
          </cell>
          <cell r="C12">
            <v>2484.6999999999985</v>
          </cell>
          <cell r="D12">
            <v>14.2</v>
          </cell>
          <cell r="E12">
            <v>18</v>
          </cell>
          <cell r="J12">
            <v>2</v>
          </cell>
          <cell r="K12">
            <v>2</v>
          </cell>
          <cell r="L12">
            <v>0</v>
          </cell>
          <cell r="M12">
            <v>0</v>
          </cell>
        </row>
        <row r="13">
          <cell r="B13">
            <v>2070.3999999999996</v>
          </cell>
          <cell r="C13">
            <v>2059.2999999999993</v>
          </cell>
          <cell r="D13">
            <v>4.0999999999999996</v>
          </cell>
          <cell r="E13">
            <v>7</v>
          </cell>
          <cell r="J13">
            <v>0</v>
          </cell>
          <cell r="K13">
            <v>0</v>
          </cell>
          <cell r="L13">
            <v>0</v>
          </cell>
          <cell r="M13">
            <v>0</v>
          </cell>
        </row>
        <row r="14">
          <cell r="B14">
            <v>2191.5000000000009</v>
          </cell>
          <cell r="C14">
            <v>2169.5000000000009</v>
          </cell>
          <cell r="D14">
            <v>16</v>
          </cell>
          <cell r="E14">
            <v>6</v>
          </cell>
          <cell r="J14">
            <v>0</v>
          </cell>
          <cell r="K14">
            <v>0</v>
          </cell>
          <cell r="L14">
            <v>0</v>
          </cell>
          <cell r="M14">
            <v>0</v>
          </cell>
        </row>
        <row r="15">
          <cell r="B15">
            <v>3656.299999999997</v>
          </cell>
          <cell r="C15">
            <v>3577.3999999999974</v>
          </cell>
          <cell r="D15">
            <v>70.7</v>
          </cell>
          <cell r="E15">
            <v>8.1999999999999993</v>
          </cell>
          <cell r="J15">
            <v>0</v>
          </cell>
          <cell r="K15">
            <v>0</v>
          </cell>
          <cell r="L15">
            <v>0</v>
          </cell>
          <cell r="M15">
            <v>0</v>
          </cell>
        </row>
        <row r="16">
          <cell r="B16">
            <v>965.70000000000027</v>
          </cell>
          <cell r="C16">
            <v>955.50000000000023</v>
          </cell>
          <cell r="D16">
            <v>8.1999999999999993</v>
          </cell>
          <cell r="E16">
            <v>2</v>
          </cell>
          <cell r="J16">
            <v>1</v>
          </cell>
          <cell r="K16">
            <v>1</v>
          </cell>
          <cell r="L16">
            <v>0</v>
          </cell>
          <cell r="M16">
            <v>0</v>
          </cell>
        </row>
        <row r="17">
          <cell r="B17">
            <v>718.20000000000016</v>
          </cell>
          <cell r="C17">
            <v>696.30000000000007</v>
          </cell>
          <cell r="D17">
            <v>21.9</v>
          </cell>
          <cell r="E17">
            <v>0</v>
          </cell>
          <cell r="J17">
            <v>0</v>
          </cell>
          <cell r="K17">
            <v>0</v>
          </cell>
          <cell r="L17">
            <v>0</v>
          </cell>
          <cell r="M17">
            <v>0</v>
          </cell>
        </row>
        <row r="18">
          <cell r="B18">
            <v>34.300000000000004</v>
          </cell>
          <cell r="C18">
            <v>34.300000000000004</v>
          </cell>
          <cell r="D18">
            <v>0</v>
          </cell>
          <cell r="E18">
            <v>0</v>
          </cell>
          <cell r="J18">
            <v>0</v>
          </cell>
          <cell r="K18">
            <v>0</v>
          </cell>
          <cell r="L18">
            <v>0</v>
          </cell>
          <cell r="M18">
            <v>0</v>
          </cell>
        </row>
        <row r="19">
          <cell r="B19">
            <v>598.60000000000025</v>
          </cell>
          <cell r="C19">
            <v>579.80000000000018</v>
          </cell>
          <cell r="D19">
            <v>14.2</v>
          </cell>
          <cell r="E19">
            <v>4.5999999999999996</v>
          </cell>
          <cell r="J19">
            <v>2</v>
          </cell>
          <cell r="K19">
            <v>2</v>
          </cell>
          <cell r="L19">
            <v>0</v>
          </cell>
          <cell r="M19">
            <v>0</v>
          </cell>
        </row>
        <row r="20">
          <cell r="B20">
            <v>200.1</v>
          </cell>
          <cell r="C20">
            <v>198.1</v>
          </cell>
          <cell r="D20">
            <v>0</v>
          </cell>
          <cell r="E20">
            <v>2</v>
          </cell>
          <cell r="J20">
            <v>0</v>
          </cell>
          <cell r="K20">
            <v>0</v>
          </cell>
          <cell r="L20">
            <v>0</v>
          </cell>
          <cell r="M20">
            <v>0</v>
          </cell>
        </row>
        <row r="21">
          <cell r="B21">
            <v>2099.0999999999967</v>
          </cell>
          <cell r="C21">
            <v>2021.1999999999969</v>
          </cell>
          <cell r="D21">
            <v>69.900000000000006</v>
          </cell>
          <cell r="E21">
            <v>8</v>
          </cell>
          <cell r="J21">
            <v>0</v>
          </cell>
          <cell r="K21">
            <v>0</v>
          </cell>
          <cell r="L21">
            <v>0</v>
          </cell>
          <cell r="M21">
            <v>0</v>
          </cell>
        </row>
        <row r="22">
          <cell r="B22">
            <v>3885.0999999999958</v>
          </cell>
          <cell r="C22">
            <v>3759.4999999999968</v>
          </cell>
          <cell r="D22">
            <v>118.6</v>
          </cell>
          <cell r="E22">
            <v>7</v>
          </cell>
          <cell r="J22">
            <v>1</v>
          </cell>
          <cell r="K22">
            <v>1</v>
          </cell>
          <cell r="L22">
            <v>0</v>
          </cell>
          <cell r="M22">
            <v>0</v>
          </cell>
        </row>
        <row r="23">
          <cell r="B23">
            <v>1031.1999999999998</v>
          </cell>
          <cell r="C23">
            <v>1007.3999999999999</v>
          </cell>
          <cell r="D23">
            <v>21.8</v>
          </cell>
          <cell r="E23">
            <v>2</v>
          </cell>
          <cell r="J23">
            <v>1</v>
          </cell>
          <cell r="K23">
            <v>1</v>
          </cell>
          <cell r="L23">
            <v>0</v>
          </cell>
          <cell r="M23">
            <v>0</v>
          </cell>
        </row>
        <row r="24">
          <cell r="B24">
            <v>11081.800000000108</v>
          </cell>
          <cell r="C24">
            <v>10801.200000000099</v>
          </cell>
          <cell r="D24">
            <v>245.09999999999991</v>
          </cell>
          <cell r="E24">
            <v>35.5</v>
          </cell>
          <cell r="J24">
            <v>4</v>
          </cell>
          <cell r="K24">
            <v>4</v>
          </cell>
          <cell r="L24">
            <v>0</v>
          </cell>
          <cell r="M24">
            <v>0</v>
          </cell>
        </row>
        <row r="25">
          <cell r="B25">
            <v>301.40000000000015</v>
          </cell>
          <cell r="C25">
            <v>291.00000000000006</v>
          </cell>
          <cell r="D25">
            <v>8.4</v>
          </cell>
          <cell r="E25">
            <v>2</v>
          </cell>
          <cell r="J25">
            <v>0</v>
          </cell>
          <cell r="K25">
            <v>0</v>
          </cell>
          <cell r="L25">
            <v>0</v>
          </cell>
          <cell r="M25">
            <v>0</v>
          </cell>
        </row>
        <row r="26">
          <cell r="B26">
            <v>1466.4999999999995</v>
          </cell>
          <cell r="C26">
            <v>1450.4999999999995</v>
          </cell>
          <cell r="D26">
            <v>13</v>
          </cell>
          <cell r="E26">
            <v>3</v>
          </cell>
          <cell r="J26">
            <v>0</v>
          </cell>
          <cell r="K26">
            <v>0</v>
          </cell>
          <cell r="L26">
            <v>0</v>
          </cell>
          <cell r="M26">
            <v>0</v>
          </cell>
        </row>
        <row r="27">
          <cell r="B27">
            <v>2854.8999999999937</v>
          </cell>
          <cell r="C27">
            <v>2759.7999999999947</v>
          </cell>
          <cell r="D27">
            <v>84.9</v>
          </cell>
          <cell r="E27">
            <v>10.199999999999999</v>
          </cell>
          <cell r="J27">
            <v>0</v>
          </cell>
          <cell r="K27">
            <v>0</v>
          </cell>
          <cell r="L27">
            <v>0</v>
          </cell>
          <cell r="M27">
            <v>0</v>
          </cell>
        </row>
        <row r="28">
          <cell r="B28">
            <v>2227.0999999999972</v>
          </cell>
          <cell r="C28">
            <v>2179.0999999999967</v>
          </cell>
          <cell r="D28">
            <v>45</v>
          </cell>
          <cell r="E28">
            <v>3</v>
          </cell>
          <cell r="J28">
            <v>2</v>
          </cell>
          <cell r="K28">
            <v>1</v>
          </cell>
          <cell r="L28">
            <v>1</v>
          </cell>
          <cell r="M28">
            <v>0</v>
          </cell>
        </row>
        <row r="29">
          <cell r="B29">
            <v>449.59999999999997</v>
          </cell>
          <cell r="C29">
            <v>436.9</v>
          </cell>
          <cell r="D29">
            <v>11.7</v>
          </cell>
          <cell r="E29">
            <v>1</v>
          </cell>
          <cell r="J29">
            <v>0</v>
          </cell>
          <cell r="K29">
            <v>0</v>
          </cell>
          <cell r="L29">
            <v>0</v>
          </cell>
          <cell r="M29">
            <v>0</v>
          </cell>
        </row>
        <row r="30">
          <cell r="B30">
            <v>2989.9999999999964</v>
          </cell>
          <cell r="C30">
            <v>2944.299999999997</v>
          </cell>
          <cell r="D30">
            <v>35.200000000000003</v>
          </cell>
          <cell r="E30">
            <v>10.5</v>
          </cell>
          <cell r="J30">
            <v>0</v>
          </cell>
          <cell r="K30">
            <v>0</v>
          </cell>
          <cell r="L30">
            <v>0</v>
          </cell>
          <cell r="M30">
            <v>0</v>
          </cell>
        </row>
        <row r="31">
          <cell r="B31">
            <v>791</v>
          </cell>
          <cell r="C31">
            <v>769.1</v>
          </cell>
          <cell r="D31">
            <v>20.9</v>
          </cell>
          <cell r="E31">
            <v>1</v>
          </cell>
          <cell r="J31">
            <v>0</v>
          </cell>
          <cell r="K31">
            <v>0</v>
          </cell>
          <cell r="L31">
            <v>0</v>
          </cell>
          <cell r="M31">
            <v>0</v>
          </cell>
        </row>
        <row r="32">
          <cell r="B32">
            <v>1761.7999999999981</v>
          </cell>
          <cell r="C32">
            <v>1699.7999999999979</v>
          </cell>
          <cell r="D32">
            <v>56.000000000000007</v>
          </cell>
          <cell r="E32">
            <v>6</v>
          </cell>
          <cell r="J32">
            <v>2</v>
          </cell>
          <cell r="K32">
            <v>2</v>
          </cell>
          <cell r="L32">
            <v>0</v>
          </cell>
          <cell r="M32">
            <v>0</v>
          </cell>
        </row>
        <row r="33">
          <cell r="B33">
            <v>213.7</v>
          </cell>
          <cell r="C33">
            <v>212.7</v>
          </cell>
          <cell r="D33">
            <v>0</v>
          </cell>
          <cell r="E33">
            <v>1</v>
          </cell>
          <cell r="J33">
            <v>0</v>
          </cell>
          <cell r="K33">
            <v>0</v>
          </cell>
          <cell r="L33">
            <v>0</v>
          </cell>
          <cell r="M33">
            <v>0</v>
          </cell>
        </row>
        <row r="34">
          <cell r="B34">
            <v>3042.5999999999972</v>
          </cell>
          <cell r="C34">
            <v>2880.5999999999972</v>
          </cell>
          <cell r="D34">
            <v>145</v>
          </cell>
          <cell r="E34">
            <v>17</v>
          </cell>
          <cell r="J34">
            <v>3</v>
          </cell>
          <cell r="K34">
            <v>3</v>
          </cell>
          <cell r="L34">
            <v>0</v>
          </cell>
          <cell r="M34">
            <v>0</v>
          </cell>
        </row>
        <row r="35">
          <cell r="B35">
            <v>28587.199999999502</v>
          </cell>
          <cell r="C35">
            <v>27742.999999999538</v>
          </cell>
          <cell r="D35">
            <v>748.8000000000003</v>
          </cell>
          <cell r="E35">
            <v>95.4</v>
          </cell>
          <cell r="J35">
            <v>48</v>
          </cell>
          <cell r="K35">
            <v>44</v>
          </cell>
          <cell r="L35">
            <v>4</v>
          </cell>
          <cell r="M35">
            <v>0</v>
          </cell>
        </row>
        <row r="36">
          <cell r="B36">
            <v>29828.299999999632</v>
          </cell>
          <cell r="C36">
            <v>29120.799999999657</v>
          </cell>
          <cell r="D36">
            <v>633.50000000000045</v>
          </cell>
          <cell r="E36">
            <v>74</v>
          </cell>
          <cell r="J36">
            <v>13</v>
          </cell>
          <cell r="K36">
            <v>13</v>
          </cell>
          <cell r="L36">
            <v>0</v>
          </cell>
          <cell r="M36">
            <v>0</v>
          </cell>
        </row>
        <row r="37">
          <cell r="B37">
            <v>12636.200000000088</v>
          </cell>
          <cell r="C37">
            <v>12343.800000000085</v>
          </cell>
          <cell r="D37">
            <v>259.8</v>
          </cell>
          <cell r="E37">
            <v>32.6</v>
          </cell>
          <cell r="J37">
            <v>20</v>
          </cell>
          <cell r="K37">
            <v>19</v>
          </cell>
          <cell r="L37">
            <v>1</v>
          </cell>
          <cell r="M37">
            <v>0</v>
          </cell>
        </row>
        <row r="38">
          <cell r="B38">
            <v>13932.799999999976</v>
          </cell>
          <cell r="C38">
            <v>12778.999999999976</v>
          </cell>
          <cell r="D38">
            <v>1065.5000000000002</v>
          </cell>
          <cell r="E38">
            <v>88.3</v>
          </cell>
          <cell r="J38">
            <v>4</v>
          </cell>
          <cell r="K38">
            <v>4</v>
          </cell>
          <cell r="L38">
            <v>0</v>
          </cell>
          <cell r="M38">
            <v>0</v>
          </cell>
        </row>
        <row r="39">
          <cell r="B39">
            <v>840.4</v>
          </cell>
          <cell r="C39">
            <v>792.2</v>
          </cell>
          <cell r="D39">
            <v>41.2</v>
          </cell>
          <cell r="E39">
            <v>7</v>
          </cell>
          <cell r="J39">
            <v>0</v>
          </cell>
          <cell r="K39">
            <v>0</v>
          </cell>
          <cell r="L39">
            <v>0</v>
          </cell>
          <cell r="M39">
            <v>0</v>
          </cell>
        </row>
        <row r="40">
          <cell r="B40">
            <v>649.00000000000011</v>
          </cell>
          <cell r="C40">
            <v>647.00000000000011</v>
          </cell>
          <cell r="D40">
            <v>0</v>
          </cell>
          <cell r="E40">
            <v>2</v>
          </cell>
          <cell r="J40">
            <v>0</v>
          </cell>
          <cell r="K40">
            <v>0</v>
          </cell>
          <cell r="L40">
            <v>0</v>
          </cell>
          <cell r="M40">
            <v>0</v>
          </cell>
        </row>
        <row r="41">
          <cell r="B41">
            <v>789.90000000000009</v>
          </cell>
          <cell r="C41">
            <v>736.30000000000007</v>
          </cell>
          <cell r="D41">
            <v>52.600000000000009</v>
          </cell>
          <cell r="E41">
            <v>1</v>
          </cell>
          <cell r="J41">
            <v>0</v>
          </cell>
          <cell r="K41">
            <v>0</v>
          </cell>
          <cell r="L41">
            <v>0</v>
          </cell>
          <cell r="M41">
            <v>0</v>
          </cell>
        </row>
        <row r="42">
          <cell r="B42">
            <v>2692.6999999999994</v>
          </cell>
          <cell r="C42">
            <v>2613.5999999999985</v>
          </cell>
          <cell r="D42">
            <v>77.099999999999994</v>
          </cell>
          <cell r="E42">
            <v>2</v>
          </cell>
          <cell r="J42">
            <v>1</v>
          </cell>
          <cell r="K42">
            <v>1</v>
          </cell>
          <cell r="L42">
            <v>0</v>
          </cell>
          <cell r="M42">
            <v>0</v>
          </cell>
        </row>
        <row r="43">
          <cell r="B43">
            <v>16381.700000000101</v>
          </cell>
          <cell r="C43">
            <v>15497.9000000001</v>
          </cell>
          <cell r="D43">
            <v>825.70000000000039</v>
          </cell>
          <cell r="E43">
            <v>58.1</v>
          </cell>
          <cell r="J43">
            <v>10</v>
          </cell>
          <cell r="K43">
            <v>10</v>
          </cell>
          <cell r="L43">
            <v>0</v>
          </cell>
          <cell r="M43">
            <v>0</v>
          </cell>
        </row>
        <row r="44">
          <cell r="B44">
            <v>10441.30000000003</v>
          </cell>
          <cell r="C44">
            <v>10321.000000000029</v>
          </cell>
          <cell r="D44">
            <v>93.3</v>
          </cell>
          <cell r="E44">
            <v>27</v>
          </cell>
          <cell r="J44">
            <v>9</v>
          </cell>
          <cell r="K44">
            <v>9</v>
          </cell>
          <cell r="L44">
            <v>0</v>
          </cell>
          <cell r="M44">
            <v>0</v>
          </cell>
        </row>
        <row r="45">
          <cell r="B45">
            <v>2912.599999999999</v>
          </cell>
          <cell r="C45">
            <v>2842.0999999999985</v>
          </cell>
          <cell r="D45">
            <v>56.6</v>
          </cell>
          <cell r="E45">
            <v>13.9</v>
          </cell>
          <cell r="J45">
            <v>0</v>
          </cell>
          <cell r="K45">
            <v>0</v>
          </cell>
          <cell r="L45">
            <v>0</v>
          </cell>
          <cell r="M45">
            <v>0</v>
          </cell>
        </row>
        <row r="46">
          <cell r="B46">
            <v>17706.499999999884</v>
          </cell>
          <cell r="C46">
            <v>17284.599999999886</v>
          </cell>
          <cell r="D46">
            <v>386.89999999999986</v>
          </cell>
          <cell r="E46">
            <v>35</v>
          </cell>
          <cell r="J46">
            <v>0</v>
          </cell>
          <cell r="K46">
            <v>0</v>
          </cell>
          <cell r="L46">
            <v>0</v>
          </cell>
          <cell r="M46">
            <v>0</v>
          </cell>
        </row>
        <row r="47">
          <cell r="B47">
            <v>1808.5999999999972</v>
          </cell>
          <cell r="C47">
            <v>1482.6999999999994</v>
          </cell>
          <cell r="D47">
            <v>299.10000000000025</v>
          </cell>
          <cell r="E47">
            <v>26.8</v>
          </cell>
          <cell r="J47">
            <v>0</v>
          </cell>
          <cell r="K47">
            <v>0</v>
          </cell>
          <cell r="L47">
            <v>0</v>
          </cell>
          <cell r="M47">
            <v>0</v>
          </cell>
        </row>
        <row r="48">
          <cell r="B48">
            <v>2794.8999999999974</v>
          </cell>
          <cell r="C48">
            <v>2717.3999999999978</v>
          </cell>
          <cell r="D48">
            <v>68.8</v>
          </cell>
          <cell r="E48">
            <v>8.6999999999999993</v>
          </cell>
          <cell r="J48">
            <v>0</v>
          </cell>
          <cell r="K48">
            <v>0</v>
          </cell>
          <cell r="L48">
            <v>0</v>
          </cell>
          <cell r="M48">
            <v>0</v>
          </cell>
        </row>
        <row r="49">
          <cell r="B49">
            <v>1122.0999999999999</v>
          </cell>
          <cell r="C49">
            <v>1060.8999999999999</v>
          </cell>
          <cell r="D49">
            <v>55.8</v>
          </cell>
          <cell r="E49">
            <v>5.4</v>
          </cell>
          <cell r="J49">
            <v>0</v>
          </cell>
          <cell r="K49">
            <v>0</v>
          </cell>
          <cell r="L49">
            <v>0</v>
          </cell>
          <cell r="M49">
            <v>0</v>
          </cell>
        </row>
        <row r="50">
          <cell r="B50">
            <v>13.4</v>
          </cell>
          <cell r="C50">
            <v>8</v>
          </cell>
          <cell r="D50">
            <v>5.4</v>
          </cell>
          <cell r="E50">
            <v>0</v>
          </cell>
          <cell r="J50">
            <v>0</v>
          </cell>
          <cell r="K50">
            <v>0</v>
          </cell>
          <cell r="L50">
            <v>0</v>
          </cell>
          <cell r="M50">
            <v>0</v>
          </cell>
        </row>
        <row r="51">
          <cell r="B51">
            <v>719.90000000000009</v>
          </cell>
          <cell r="C51">
            <v>534.90000000000009</v>
          </cell>
          <cell r="D51">
            <v>0</v>
          </cell>
          <cell r="E51">
            <v>185</v>
          </cell>
          <cell r="J51">
            <v>0</v>
          </cell>
          <cell r="K51">
            <v>0</v>
          </cell>
          <cell r="L51">
            <v>0</v>
          </cell>
          <cell r="M51">
            <v>0</v>
          </cell>
        </row>
        <row r="58">
          <cell r="B58">
            <v>208456.70000001372</v>
          </cell>
          <cell r="C58">
            <v>201153.90000001321</v>
          </cell>
          <cell r="D58">
            <v>6437.3000000000102</v>
          </cell>
          <cell r="E58">
            <v>865.50000000000011</v>
          </cell>
          <cell r="J58">
            <v>161</v>
          </cell>
          <cell r="K58">
            <v>153</v>
          </cell>
          <cell r="L58">
            <v>8</v>
          </cell>
          <cell r="M58">
            <v>0</v>
          </cell>
        </row>
        <row r="59">
          <cell r="B59">
            <v>172.3</v>
          </cell>
          <cell r="C59">
            <v>166.9</v>
          </cell>
          <cell r="D59">
            <v>5.4</v>
          </cell>
          <cell r="E59">
            <v>0</v>
          </cell>
          <cell r="J59">
            <v>0</v>
          </cell>
          <cell r="K59">
            <v>0</v>
          </cell>
          <cell r="L59">
            <v>0</v>
          </cell>
          <cell r="M59">
            <v>0</v>
          </cell>
        </row>
        <row r="60">
          <cell r="B60">
            <v>18141.900000000052</v>
          </cell>
          <cell r="C60">
            <v>17464.300000000076</v>
          </cell>
          <cell r="D60">
            <v>664.60000000000014</v>
          </cell>
          <cell r="E60">
            <v>13</v>
          </cell>
          <cell r="J60">
            <v>6</v>
          </cell>
          <cell r="K60">
            <v>5</v>
          </cell>
          <cell r="L60">
            <v>1</v>
          </cell>
          <cell r="M60">
            <v>0</v>
          </cell>
        </row>
        <row r="61">
          <cell r="B61">
            <v>45347.499999999571</v>
          </cell>
          <cell r="C61">
            <v>43544.79999999961</v>
          </cell>
          <cell r="D61">
            <v>1726.1999999999994</v>
          </cell>
          <cell r="E61">
            <v>76.5</v>
          </cell>
          <cell r="J61">
            <v>27</v>
          </cell>
          <cell r="K61">
            <v>26</v>
          </cell>
          <cell r="L61">
            <v>1</v>
          </cell>
          <cell r="M61">
            <v>0</v>
          </cell>
        </row>
        <row r="62">
          <cell r="B62">
            <v>58131.999999998814</v>
          </cell>
          <cell r="C62">
            <v>55922.999999998901</v>
          </cell>
          <cell r="D62">
            <v>2120.9999999999982</v>
          </cell>
          <cell r="E62">
            <v>88</v>
          </cell>
          <cell r="J62">
            <v>34</v>
          </cell>
          <cell r="K62">
            <v>32</v>
          </cell>
          <cell r="L62">
            <v>2</v>
          </cell>
          <cell r="M62">
            <v>0</v>
          </cell>
        </row>
        <row r="63">
          <cell r="B63">
            <v>51538.199999999153</v>
          </cell>
          <cell r="C63">
            <v>50199.099999999191</v>
          </cell>
          <cell r="D63">
            <v>1282.9999999999995</v>
          </cell>
          <cell r="E63">
            <v>56.1</v>
          </cell>
          <cell r="J63">
            <v>58</v>
          </cell>
          <cell r="K63">
            <v>55</v>
          </cell>
          <cell r="L63">
            <v>3</v>
          </cell>
          <cell r="M63">
            <v>0</v>
          </cell>
        </row>
        <row r="64">
          <cell r="B64">
            <v>27311.299999999675</v>
          </cell>
          <cell r="C64">
            <v>26866.399999999681</v>
          </cell>
          <cell r="D64">
            <v>414.60000000000008</v>
          </cell>
          <cell r="E64">
            <v>30.299999999999997</v>
          </cell>
          <cell r="J64">
            <v>30</v>
          </cell>
          <cell r="K64">
            <v>29</v>
          </cell>
          <cell r="L64">
            <v>1</v>
          </cell>
          <cell r="M64">
            <v>0</v>
          </cell>
        </row>
        <row r="65">
          <cell r="B65">
            <v>2626.899999999996</v>
          </cell>
          <cell r="C65">
            <v>2554.399999999996</v>
          </cell>
          <cell r="D65">
            <v>66.8</v>
          </cell>
          <cell r="E65">
            <v>5.7</v>
          </cell>
          <cell r="J65">
            <v>3</v>
          </cell>
          <cell r="K65">
            <v>3</v>
          </cell>
          <cell r="L65">
            <v>0</v>
          </cell>
          <cell r="M65">
            <v>0</v>
          </cell>
        </row>
        <row r="66">
          <cell r="B66">
            <v>5186.6000000000085</v>
          </cell>
          <cell r="C66">
            <v>4434.9999999999991</v>
          </cell>
          <cell r="D66">
            <v>155.69999999999999</v>
          </cell>
          <cell r="E66">
            <v>595.9</v>
          </cell>
          <cell r="J66">
            <v>3</v>
          </cell>
          <cell r="K66">
            <v>3</v>
          </cell>
          <cell r="L66">
            <v>0</v>
          </cell>
          <cell r="M66">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acidentes8"/>
      <sheetName val="17acidentes9"/>
      <sheetName val="17acidentes10mom"/>
      <sheetName val="17acidentes"/>
      <sheetName val="17acidentes6mom"/>
      <sheetName val="17acidentes6"/>
      <sheetName val="17acidentes7"/>
      <sheetName val="17acidentes8)"/>
      <sheetName val="17acidentes2mom"/>
      <sheetName val="17acidentes3mom"/>
      <sheetName val="17acidentes5mom (2)"/>
      <sheetName val="17acidentes6mome"/>
      <sheetName val="17acidentes8mome"/>
      <sheetName val="17acidentes10mome"/>
      <sheetName val="17acidentes_1m_2013"/>
      <sheetName val="17acidentes_2m_2013"/>
      <sheetName val="17acidentes_3m_2013"/>
      <sheetName val="17acidentes_4m_2013"/>
      <sheetName val="17acidentes_5m_2013"/>
      <sheetName val="17acidentes_6m_2013"/>
      <sheetName val="17acidentes_7m_2013"/>
      <sheetName val="17acidentes_8m_2013"/>
      <sheetName val="17acidentes_9_2013"/>
      <sheetName val="17acidentes_10_2013"/>
      <sheetName val="17acidentes_1m_2014"/>
      <sheetName val="17acidentes_2m_2014"/>
      <sheetName val="17acidentes_3m_2014"/>
      <sheetName val="17acidentes_4m_2014"/>
      <sheetName val="17acidentes_5m_2014"/>
      <sheetName val="17acidentes_6m_2014"/>
      <sheetName val="17acidentes_7m_2014"/>
      <sheetName val="17acidentes_8m_2014"/>
      <sheetName val="17acidentes_9m_2014"/>
      <sheetName val="17acidentes_10_2014"/>
      <sheetName val="17acidentes10SST"/>
      <sheetName val="17acidentes_1m_2015"/>
      <sheetName val="17acidentes_2m_2015"/>
      <sheetName val="17acidentes_3m_2015"/>
      <sheetName val="17acidentes_4m_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 val="2015"/>
      <sheetName val="2014"/>
      <sheetName val="2013"/>
    </sheetNames>
    <sheetDataSet>
      <sheetData sheetId="0">
        <row r="5">
          <cell r="C5">
            <v>2204623</v>
          </cell>
          <cell r="D5">
            <v>2054911</v>
          </cell>
          <cell r="E5">
            <v>149712</v>
          </cell>
          <cell r="F5">
            <v>886.54365588357462</v>
          </cell>
          <cell r="G5">
            <v>924.93921530906709</v>
          </cell>
          <cell r="H5">
            <v>359.53541730122021</v>
          </cell>
          <cell r="I5">
            <v>1061.2453538201642</v>
          </cell>
          <cell r="J5">
            <v>1107.8563656187587</v>
          </cell>
          <cell r="K5">
            <v>421.47378663701483</v>
          </cell>
        </row>
        <row r="6">
          <cell r="C6">
            <v>1154044</v>
          </cell>
          <cell r="D6">
            <v>1107485</v>
          </cell>
          <cell r="E6">
            <v>46559</v>
          </cell>
          <cell r="F6">
            <v>973.83840489616853</v>
          </cell>
          <cell r="G6">
            <v>997.37861815729912</v>
          </cell>
          <cell r="H6">
            <v>413.89439657208999</v>
          </cell>
          <cell r="I6">
            <v>1185.817377353033</v>
          </cell>
          <cell r="J6">
            <v>1215.1073571470258</v>
          </cell>
          <cell r="K6">
            <v>489.10539315706552</v>
          </cell>
        </row>
        <row r="7">
          <cell r="C7">
            <v>1050579</v>
          </cell>
          <cell r="D7">
            <v>947426</v>
          </cell>
          <cell r="E7">
            <v>103153</v>
          </cell>
          <cell r="F7">
            <v>790.65178927523755</v>
          </cell>
          <cell r="G7">
            <v>840.26183463401367</v>
          </cell>
          <cell r="H7">
            <v>335.00002118212046</v>
          </cell>
          <cell r="I7">
            <v>924.40500547317833</v>
          </cell>
          <cell r="J7">
            <v>982.48629518293581</v>
          </cell>
          <cell r="K7">
            <v>390.94767524939095</v>
          </cell>
        </row>
        <row r="8">
          <cell r="C8">
            <v>168330</v>
          </cell>
          <cell r="D8">
            <v>161438</v>
          </cell>
          <cell r="E8">
            <v>6892</v>
          </cell>
          <cell r="F8">
            <v>828.4706596566225</v>
          </cell>
          <cell r="G8">
            <v>848.24619959365145</v>
          </cell>
          <cell r="H8">
            <v>365.24900899593706</v>
          </cell>
          <cell r="I8">
            <v>977.36338062141556</v>
          </cell>
          <cell r="J8">
            <v>1001.0229393946754</v>
          </cell>
          <cell r="K8">
            <v>423.16258995937358</v>
          </cell>
        </row>
        <row r="9">
          <cell r="C9">
            <v>94683</v>
          </cell>
          <cell r="D9">
            <v>92463</v>
          </cell>
          <cell r="E9">
            <v>2220</v>
          </cell>
          <cell r="F9">
            <v>912.17473506331896</v>
          </cell>
          <cell r="G9">
            <v>923.90557130961542</v>
          </cell>
          <cell r="H9">
            <v>423.58540540540548</v>
          </cell>
          <cell r="I9">
            <v>1088.9353479505314</v>
          </cell>
          <cell r="J9">
            <v>1103.4545223494663</v>
          </cell>
          <cell r="K9">
            <v>484.21173423423397</v>
          </cell>
        </row>
        <row r="10">
          <cell r="C10">
            <v>73647</v>
          </cell>
          <cell r="D10">
            <v>68975</v>
          </cell>
          <cell r="E10">
            <v>4672</v>
          </cell>
          <cell r="F10">
            <v>720.85795348080194</v>
          </cell>
          <cell r="G10">
            <v>746.82260427691335</v>
          </cell>
          <cell r="H10">
            <v>337.52923159246552</v>
          </cell>
          <cell r="I10">
            <v>833.92279807731279</v>
          </cell>
          <cell r="J10">
            <v>863.71041377311178</v>
          </cell>
          <cell r="K10">
            <v>394.15379280821924</v>
          </cell>
        </row>
        <row r="11">
          <cell r="C11">
            <v>25618</v>
          </cell>
          <cell r="D11">
            <v>24777</v>
          </cell>
          <cell r="E11">
            <v>841</v>
          </cell>
          <cell r="F11">
            <v>762.82167850729661</v>
          </cell>
          <cell r="G11">
            <v>774.75197279735119</v>
          </cell>
          <cell r="H11">
            <v>411.3390368608799</v>
          </cell>
          <cell r="I11">
            <v>965.63959871965051</v>
          </cell>
          <cell r="J11">
            <v>981.91562820357672</v>
          </cell>
          <cell r="K11">
            <v>486.12570749108198</v>
          </cell>
        </row>
        <row r="12">
          <cell r="C12">
            <v>14324</v>
          </cell>
          <cell r="D12">
            <v>14049</v>
          </cell>
          <cell r="E12">
            <v>275</v>
          </cell>
          <cell r="F12">
            <v>805.22065414688632</v>
          </cell>
          <cell r="G12">
            <v>812.69615559826241</v>
          </cell>
          <cell r="H12">
            <v>423.31767272727262</v>
          </cell>
          <cell r="I12">
            <v>1066.9591140742818</v>
          </cell>
          <cell r="J12">
            <v>1078.290702541098</v>
          </cell>
          <cell r="K12">
            <v>488.05916363636351</v>
          </cell>
        </row>
        <row r="13">
          <cell r="C13">
            <v>11294</v>
          </cell>
          <cell r="D13">
            <v>10728</v>
          </cell>
          <cell r="E13">
            <v>566</v>
          </cell>
          <cell r="F13">
            <v>709.04773419514606</v>
          </cell>
          <cell r="G13">
            <v>725.06164615958187</v>
          </cell>
          <cell r="H13">
            <v>405.51902826855115</v>
          </cell>
          <cell r="I13">
            <v>837.13767398618415</v>
          </cell>
          <cell r="J13">
            <v>855.70632363907714</v>
          </cell>
          <cell r="K13">
            <v>485.18630742049498</v>
          </cell>
        </row>
        <row r="14">
          <cell r="C14">
            <v>204268</v>
          </cell>
          <cell r="D14">
            <v>196392</v>
          </cell>
          <cell r="E14">
            <v>7876</v>
          </cell>
          <cell r="F14">
            <v>745.85610668334732</v>
          </cell>
          <cell r="G14">
            <v>761.02360793717901</v>
          </cell>
          <cell r="H14">
            <v>367.6468753174193</v>
          </cell>
          <cell r="I14">
            <v>877.79201921005813</v>
          </cell>
          <cell r="J14">
            <v>895.72232270153245</v>
          </cell>
          <cell r="K14">
            <v>430.69093194514994</v>
          </cell>
        </row>
        <row r="15">
          <cell r="C15">
            <v>107478</v>
          </cell>
          <cell r="D15">
            <v>104388</v>
          </cell>
          <cell r="E15">
            <v>3090</v>
          </cell>
          <cell r="F15">
            <v>797.86444425836044</v>
          </cell>
          <cell r="G15">
            <v>810.57298434685492</v>
          </cell>
          <cell r="H15">
            <v>368.53788025889907</v>
          </cell>
          <cell r="I15">
            <v>958.23441401961804</v>
          </cell>
          <cell r="J15">
            <v>973.86551615127132</v>
          </cell>
          <cell r="K15">
            <v>430.1763268608405</v>
          </cell>
        </row>
        <row r="16">
          <cell r="C16">
            <v>96790</v>
          </cell>
          <cell r="D16">
            <v>92004</v>
          </cell>
          <cell r="E16">
            <v>4786</v>
          </cell>
          <cell r="F16">
            <v>688.10476764127736</v>
          </cell>
          <cell r="G16">
            <v>704.80474457633045</v>
          </cell>
          <cell r="H16">
            <v>367.07161303802667</v>
          </cell>
          <cell r="I16">
            <v>788.46680266557166</v>
          </cell>
          <cell r="J16">
            <v>807.0608332246494</v>
          </cell>
          <cell r="K16">
            <v>431.02317801922368</v>
          </cell>
        </row>
        <row r="17">
          <cell r="C17">
            <v>16414</v>
          </cell>
          <cell r="D17">
            <v>15638</v>
          </cell>
          <cell r="E17">
            <v>776</v>
          </cell>
          <cell r="F17">
            <v>709.61156147191309</v>
          </cell>
          <cell r="G17">
            <v>726.97779831180105</v>
          </cell>
          <cell r="H17">
            <v>359.64608247422672</v>
          </cell>
          <cell r="I17">
            <v>837.61401364688345</v>
          </cell>
          <cell r="J17">
            <v>858.81478130195615</v>
          </cell>
          <cell r="K17">
            <v>410.37483247422705</v>
          </cell>
        </row>
        <row r="18">
          <cell r="C18">
            <v>8047</v>
          </cell>
          <cell r="D18">
            <v>7753</v>
          </cell>
          <cell r="E18">
            <v>294</v>
          </cell>
          <cell r="F18">
            <v>744.50018640487326</v>
          </cell>
          <cell r="G18">
            <v>757.88774667870462</v>
          </cell>
          <cell r="H18">
            <v>391.4602040816327</v>
          </cell>
          <cell r="I18">
            <v>893.26506772710263</v>
          </cell>
          <cell r="J18">
            <v>910.14255127047591</v>
          </cell>
          <cell r="K18">
            <v>448.1931972789115</v>
          </cell>
        </row>
        <row r="19">
          <cell r="C19">
            <v>8367</v>
          </cell>
          <cell r="D19">
            <v>7885</v>
          </cell>
          <cell r="E19">
            <v>482</v>
          </cell>
          <cell r="F19">
            <v>676.05726903310699</v>
          </cell>
          <cell r="G19">
            <v>696.58530247305032</v>
          </cell>
          <cell r="H19">
            <v>340.24078838174245</v>
          </cell>
          <cell r="I19">
            <v>784.09136130034631</v>
          </cell>
          <cell r="J19">
            <v>808.34627140139594</v>
          </cell>
          <cell r="K19">
            <v>387.30719917012453</v>
          </cell>
        </row>
        <row r="20">
          <cell r="C20">
            <v>30878</v>
          </cell>
          <cell r="D20">
            <v>29436</v>
          </cell>
          <cell r="E20">
            <v>1442</v>
          </cell>
          <cell r="F20">
            <v>727.86604702376701</v>
          </cell>
          <cell r="G20">
            <v>746.22250849300008</v>
          </cell>
          <cell r="H20">
            <v>353.14981969486831</v>
          </cell>
          <cell r="I20">
            <v>853.30696709631536</v>
          </cell>
          <cell r="J20">
            <v>875.03234067128642</v>
          </cell>
          <cell r="K20">
            <v>409.82007628294065</v>
          </cell>
        </row>
        <row r="21">
          <cell r="C21">
            <v>15644</v>
          </cell>
          <cell r="D21">
            <v>15145</v>
          </cell>
          <cell r="E21">
            <v>499</v>
          </cell>
          <cell r="F21">
            <v>777.0836397340878</v>
          </cell>
          <cell r="G21">
            <v>789.90654077253555</v>
          </cell>
          <cell r="H21">
            <v>387.89959919839691</v>
          </cell>
          <cell r="I21">
            <v>931.96614420864387</v>
          </cell>
          <cell r="J21">
            <v>948.14230174975091</v>
          </cell>
          <cell r="K21">
            <v>441.00841683366724</v>
          </cell>
        </row>
        <row r="22">
          <cell r="C22">
            <v>15234</v>
          </cell>
          <cell r="D22">
            <v>14291</v>
          </cell>
          <cell r="E22">
            <v>943</v>
          </cell>
          <cell r="F22">
            <v>677.32383746881999</v>
          </cell>
          <cell r="G22">
            <v>699.92801063606464</v>
          </cell>
          <cell r="H22">
            <v>334.76154825026532</v>
          </cell>
          <cell r="I22">
            <v>772.53079755809733</v>
          </cell>
          <cell r="J22">
            <v>797.55348261143376</v>
          </cell>
          <cell r="K22">
            <v>393.31638388122991</v>
          </cell>
        </row>
        <row r="23">
          <cell r="C23">
            <v>75719</v>
          </cell>
          <cell r="D23">
            <v>71332</v>
          </cell>
          <cell r="E23">
            <v>4387</v>
          </cell>
          <cell r="F23">
            <v>790.59471797038498</v>
          </cell>
          <cell r="G23">
            <v>816.40504654293181</v>
          </cell>
          <cell r="H23">
            <v>370.92242306815524</v>
          </cell>
          <cell r="I23">
            <v>958.304578507374</v>
          </cell>
          <cell r="J23">
            <v>990.5314704480511</v>
          </cell>
          <cell r="K23">
            <v>434.29987007066364</v>
          </cell>
        </row>
        <row r="24">
          <cell r="C24">
            <v>38891</v>
          </cell>
          <cell r="D24">
            <v>37352</v>
          </cell>
          <cell r="E24">
            <v>1539</v>
          </cell>
          <cell r="F24">
            <v>869.3620878866584</v>
          </cell>
          <cell r="G24">
            <v>888.30588991219031</v>
          </cell>
          <cell r="H24">
            <v>409.59022742040315</v>
          </cell>
          <cell r="I24">
            <v>1086.3939759841599</v>
          </cell>
          <cell r="J24">
            <v>1111.2704104197903</v>
          </cell>
          <cell r="K24">
            <v>482.63531513970116</v>
          </cell>
        </row>
        <row r="25">
          <cell r="C25">
            <v>36828</v>
          </cell>
          <cell r="D25">
            <v>33980</v>
          </cell>
          <cell r="E25">
            <v>2848</v>
          </cell>
          <cell r="F25">
            <v>707.41502362333381</v>
          </cell>
          <cell r="G25">
            <v>737.36913419658515</v>
          </cell>
          <cell r="H25">
            <v>350.02714536516862</v>
          </cell>
          <cell r="I25">
            <v>823.03997664820361</v>
          </cell>
          <cell r="J25">
            <v>857.81102060035289</v>
          </cell>
          <cell r="K25">
            <v>408.18040028089928</v>
          </cell>
        </row>
        <row r="26">
          <cell r="C26">
            <v>29352</v>
          </cell>
          <cell r="D26">
            <v>27566</v>
          </cell>
          <cell r="E26">
            <v>1786</v>
          </cell>
          <cell r="F26">
            <v>775.10902834559181</v>
          </cell>
          <cell r="G26">
            <v>804.01786004498342</v>
          </cell>
          <cell r="H26">
            <v>328.91594064949606</v>
          </cell>
          <cell r="I26">
            <v>931.76881234669213</v>
          </cell>
          <cell r="J26">
            <v>967.64274178335597</v>
          </cell>
          <cell r="K26">
            <v>378.07298992161225</v>
          </cell>
        </row>
        <row r="27">
          <cell r="C27">
            <v>15297</v>
          </cell>
          <cell r="D27">
            <v>14795</v>
          </cell>
          <cell r="E27">
            <v>502</v>
          </cell>
          <cell r="F27">
            <v>849.77564555141487</v>
          </cell>
          <cell r="G27">
            <v>865.45501453193913</v>
          </cell>
          <cell r="H27">
            <v>387.67153386454191</v>
          </cell>
          <cell r="I27">
            <v>1037.2396326077007</v>
          </cell>
          <cell r="J27">
            <v>1057.3021912808467</v>
          </cell>
          <cell r="K27">
            <v>445.95366533864535</v>
          </cell>
        </row>
        <row r="28">
          <cell r="C28">
            <v>14055</v>
          </cell>
          <cell r="D28">
            <v>12771</v>
          </cell>
          <cell r="E28">
            <v>1284</v>
          </cell>
          <cell r="F28">
            <v>693.84433653503982</v>
          </cell>
          <cell r="G28">
            <v>732.84389554459062</v>
          </cell>
          <cell r="H28">
            <v>305.94451713395677</v>
          </cell>
          <cell r="I28">
            <v>816.9778384916392</v>
          </cell>
          <cell r="J28">
            <v>863.77369822253627</v>
          </cell>
          <cell r="K28">
            <v>351.53397196261682</v>
          </cell>
        </row>
        <row r="29">
          <cell r="C29">
            <v>107440</v>
          </cell>
          <cell r="D29">
            <v>99474</v>
          </cell>
          <cell r="E29">
            <v>7966</v>
          </cell>
          <cell r="F29">
            <v>760.82202215189704</v>
          </cell>
          <cell r="G29">
            <v>793.75555532098326</v>
          </cell>
          <cell r="H29">
            <v>349.57041802661422</v>
          </cell>
          <cell r="I29">
            <v>904.88557315710204</v>
          </cell>
          <cell r="J29">
            <v>942.73180680378175</v>
          </cell>
          <cell r="K29">
            <v>432.28750062766778</v>
          </cell>
        </row>
        <row r="30">
          <cell r="C30">
            <v>53632</v>
          </cell>
          <cell r="D30">
            <v>50414</v>
          </cell>
          <cell r="E30">
            <v>3218</v>
          </cell>
          <cell r="F30">
            <v>807.22965692123569</v>
          </cell>
          <cell r="G30">
            <v>835.92604851827036</v>
          </cell>
          <cell r="H30">
            <v>357.66474518334365</v>
          </cell>
          <cell r="I30">
            <v>974.60250596658932</v>
          </cell>
          <cell r="J30">
            <v>1008.1981273059046</v>
          </cell>
          <cell r="K30">
            <v>448.28502486016168</v>
          </cell>
        </row>
        <row r="31">
          <cell r="C31">
            <v>53808</v>
          </cell>
          <cell r="D31">
            <v>49060</v>
          </cell>
          <cell r="E31">
            <v>4748</v>
          </cell>
          <cell r="F31">
            <v>714.56618160868243</v>
          </cell>
          <cell r="G31">
            <v>750.42120464737206</v>
          </cell>
          <cell r="H31">
            <v>344.08441449031238</v>
          </cell>
          <cell r="I31">
            <v>835.39667670235201</v>
          </cell>
          <cell r="J31">
            <v>875.45869058296364</v>
          </cell>
          <cell r="K31">
            <v>421.44503369839998</v>
          </cell>
        </row>
        <row r="32">
          <cell r="C32">
            <v>23242</v>
          </cell>
          <cell r="D32">
            <v>22292</v>
          </cell>
          <cell r="E32">
            <v>950</v>
          </cell>
          <cell r="F32">
            <v>706.64193227777457</v>
          </cell>
          <cell r="G32">
            <v>721.53267898797822</v>
          </cell>
          <cell r="H32">
            <v>357.22664210526352</v>
          </cell>
          <cell r="I32">
            <v>839.27224163152664</v>
          </cell>
          <cell r="J32">
            <v>857.61277274358144</v>
          </cell>
          <cell r="K32">
            <v>408.90685263157923</v>
          </cell>
        </row>
        <row r="33">
          <cell r="C33">
            <v>11492</v>
          </cell>
          <cell r="D33">
            <v>11177</v>
          </cell>
          <cell r="E33">
            <v>315</v>
          </cell>
          <cell r="F33">
            <v>747.54036460146233</v>
          </cell>
          <cell r="G33">
            <v>757.88245951507542</v>
          </cell>
          <cell r="H33">
            <v>380.57657142857147</v>
          </cell>
          <cell r="I33">
            <v>919.55941176470537</v>
          </cell>
          <cell r="J33">
            <v>933.26875726938852</v>
          </cell>
          <cell r="K33">
            <v>433.11701587301593</v>
          </cell>
        </row>
        <row r="34">
          <cell r="C34">
            <v>11750</v>
          </cell>
          <cell r="D34">
            <v>11115</v>
          </cell>
          <cell r="E34">
            <v>635</v>
          </cell>
          <cell r="F34">
            <v>666.64152510638166</v>
          </cell>
          <cell r="G34">
            <v>684.98013765182623</v>
          </cell>
          <cell r="H34">
            <v>345.64360629921282</v>
          </cell>
          <cell r="I34">
            <v>760.74797276595905</v>
          </cell>
          <cell r="J34">
            <v>781.53477552856509</v>
          </cell>
          <cell r="K34">
            <v>396.89708661417296</v>
          </cell>
        </row>
        <row r="35">
          <cell r="C35">
            <v>105420</v>
          </cell>
          <cell r="D35">
            <v>100866</v>
          </cell>
          <cell r="E35">
            <v>4554</v>
          </cell>
          <cell r="F35">
            <v>796.2064791311019</v>
          </cell>
          <cell r="G35">
            <v>815.09836307574665</v>
          </cell>
          <cell r="H35">
            <v>377.77240667545124</v>
          </cell>
          <cell r="I35">
            <v>952.72512701574999</v>
          </cell>
          <cell r="J35">
            <v>975.86565046694761</v>
          </cell>
          <cell r="K35">
            <v>440.18844751866459</v>
          </cell>
        </row>
        <row r="36">
          <cell r="C36">
            <v>57474</v>
          </cell>
          <cell r="D36">
            <v>55952</v>
          </cell>
          <cell r="E36">
            <v>1522</v>
          </cell>
          <cell r="F36">
            <v>878.4732085812733</v>
          </cell>
          <cell r="G36">
            <v>891.02064215756411</v>
          </cell>
          <cell r="H36">
            <v>417.20250985545363</v>
          </cell>
          <cell r="I36">
            <v>1069.1573337508992</v>
          </cell>
          <cell r="J36">
            <v>1085.2640370317527</v>
          </cell>
          <cell r="K36">
            <v>477.04021024967176</v>
          </cell>
        </row>
        <row r="37">
          <cell r="C37">
            <v>47946</v>
          </cell>
          <cell r="D37">
            <v>44914</v>
          </cell>
          <cell r="E37">
            <v>3032</v>
          </cell>
          <cell r="F37">
            <v>697.59141200517217</v>
          </cell>
          <cell r="G37">
            <v>720.51753395377739</v>
          </cell>
          <cell r="H37">
            <v>357.9793271767802</v>
          </cell>
          <cell r="I37">
            <v>813.15509719267595</v>
          </cell>
          <cell r="J37">
            <v>839.58167386560899</v>
          </cell>
          <cell r="K37">
            <v>421.68964050131967</v>
          </cell>
        </row>
        <row r="38">
          <cell r="C38">
            <v>651847</v>
          </cell>
          <cell r="D38">
            <v>592629</v>
          </cell>
          <cell r="E38">
            <v>59218</v>
          </cell>
          <cell r="F38">
            <v>1084.3340484500814</v>
          </cell>
          <cell r="G38">
            <v>1155.9329953984495</v>
          </cell>
          <cell r="H38">
            <v>367.80170471816268</v>
          </cell>
          <cell r="I38">
            <v>1307.987912270791</v>
          </cell>
          <cell r="J38">
            <v>1395.7455929932189</v>
          </cell>
          <cell r="K38">
            <v>429.7457127900314</v>
          </cell>
        </row>
        <row r="39">
          <cell r="C39">
            <v>331976</v>
          </cell>
          <cell r="D39">
            <v>315062</v>
          </cell>
          <cell r="E39">
            <v>16914</v>
          </cell>
          <cell r="F39">
            <v>1208.1509006374017</v>
          </cell>
          <cell r="G39">
            <v>1248.6739522379457</v>
          </cell>
          <cell r="H39">
            <v>453.31622620314846</v>
          </cell>
          <cell r="I39">
            <v>1477.9428764729701</v>
          </cell>
          <cell r="J39">
            <v>1528.307676616005</v>
          </cell>
          <cell r="K39">
            <v>539.78308797445754</v>
          </cell>
        </row>
        <row r="40">
          <cell r="C40">
            <v>319871</v>
          </cell>
          <cell r="D40">
            <v>277567</v>
          </cell>
          <cell r="E40">
            <v>42304</v>
          </cell>
          <cell r="F40">
            <v>955.83154799905003</v>
          </cell>
          <cell r="G40">
            <v>1050.6641725781471</v>
          </cell>
          <cell r="H40">
            <v>333.61125898260252</v>
          </cell>
          <cell r="I40">
            <v>1131.6012776713308</v>
          </cell>
          <cell r="J40">
            <v>1245.2764263043005</v>
          </cell>
          <cell r="K40">
            <v>385.75053115545131</v>
          </cell>
        </row>
        <row r="41">
          <cell r="C41">
            <v>17028</v>
          </cell>
          <cell r="D41">
            <v>16226</v>
          </cell>
          <cell r="E41">
            <v>802</v>
          </cell>
          <cell r="F41">
            <v>748.3501409443279</v>
          </cell>
          <cell r="G41">
            <v>767.83196906199828</v>
          </cell>
          <cell r="H41">
            <v>354.19534912718194</v>
          </cell>
          <cell r="I41">
            <v>891.77358879492715</v>
          </cell>
          <cell r="J41">
            <v>915.42442992727672</v>
          </cell>
          <cell r="K41">
            <v>413.27165835411483</v>
          </cell>
        </row>
        <row r="42">
          <cell r="C42">
            <v>8598</v>
          </cell>
          <cell r="D42">
            <v>8298</v>
          </cell>
          <cell r="E42">
            <v>300</v>
          </cell>
          <cell r="F42">
            <v>812.73021167713443</v>
          </cell>
          <cell r="G42">
            <v>828.42256206314573</v>
          </cell>
          <cell r="H42">
            <v>378.67979999999966</v>
          </cell>
          <cell r="I42">
            <v>987.88149220748528</v>
          </cell>
          <cell r="J42">
            <v>1007.6934634851737</v>
          </cell>
          <cell r="K42">
            <v>439.8823666666666</v>
          </cell>
        </row>
        <row r="43">
          <cell r="C43">
            <v>8430</v>
          </cell>
          <cell r="D43">
            <v>7928</v>
          </cell>
          <cell r="E43">
            <v>502</v>
          </cell>
          <cell r="F43">
            <v>682.68705100830482</v>
          </cell>
          <cell r="G43">
            <v>704.41361125126025</v>
          </cell>
          <cell r="H43">
            <v>339.56320717131479</v>
          </cell>
          <cell r="I43">
            <v>793.75036773428235</v>
          </cell>
          <cell r="J43">
            <v>818.84919778001802</v>
          </cell>
          <cell r="K43">
            <v>397.36884462151357</v>
          </cell>
        </row>
        <row r="44">
          <cell r="C44">
            <v>424809</v>
          </cell>
          <cell r="D44">
            <v>391967</v>
          </cell>
          <cell r="E44">
            <v>32842</v>
          </cell>
          <cell r="F44">
            <v>849.30316638770842</v>
          </cell>
          <cell r="G44">
            <v>891.71007283777874</v>
          </cell>
          <cell r="H44">
            <v>343.17966902137442</v>
          </cell>
          <cell r="I44">
            <v>1007.5907744186029</v>
          </cell>
          <cell r="J44">
            <v>1058.5680711386149</v>
          </cell>
          <cell r="K44">
            <v>399.18026155532698</v>
          </cell>
        </row>
        <row r="45">
          <cell r="C45">
            <v>225233</v>
          </cell>
          <cell r="D45">
            <v>215799</v>
          </cell>
          <cell r="E45">
            <v>9434</v>
          </cell>
          <cell r="F45">
            <v>931.32201946430553</v>
          </cell>
          <cell r="G45">
            <v>954.38869906719094</v>
          </cell>
          <cell r="H45">
            <v>403.68089251643164</v>
          </cell>
          <cell r="I45">
            <v>1123.0097570959865</v>
          </cell>
          <cell r="J45">
            <v>1151.3495157067514</v>
          </cell>
          <cell r="K45">
            <v>474.74904388382367</v>
          </cell>
        </row>
        <row r="46">
          <cell r="C46">
            <v>199576</v>
          </cell>
          <cell r="D46">
            <v>176168</v>
          </cell>
          <cell r="E46">
            <v>23408</v>
          </cell>
          <cell r="F46">
            <v>756.7401711628429</v>
          </cell>
          <cell r="G46">
            <v>814.93117507152044</v>
          </cell>
          <cell r="H46">
            <v>318.79618720095675</v>
          </cell>
          <cell r="I46">
            <v>877.33381102939359</v>
          </cell>
          <cell r="J46">
            <v>944.9143828618254</v>
          </cell>
          <cell r="K46">
            <v>368.72418275803204</v>
          </cell>
        </row>
        <row r="47">
          <cell r="C47">
            <v>77216</v>
          </cell>
          <cell r="D47">
            <v>73549</v>
          </cell>
          <cell r="E47">
            <v>3667</v>
          </cell>
          <cell r="F47">
            <v>779.1183421182111</v>
          </cell>
          <cell r="G47">
            <v>799.14794069259801</v>
          </cell>
          <cell r="H47">
            <v>377.38478729206525</v>
          </cell>
          <cell r="I47">
            <v>937.7376690711784</v>
          </cell>
          <cell r="J47">
            <v>962.52248555384301</v>
          </cell>
          <cell r="K47">
            <v>440.62873329697339</v>
          </cell>
        </row>
        <row r="48">
          <cell r="C48">
            <v>40996</v>
          </cell>
          <cell r="D48">
            <v>39836</v>
          </cell>
          <cell r="E48">
            <v>1160</v>
          </cell>
          <cell r="F48">
            <v>842.96102327055769</v>
          </cell>
          <cell r="G48">
            <v>855.38699693744877</v>
          </cell>
          <cell r="H48">
            <v>416.23594827586163</v>
          </cell>
          <cell r="I48">
            <v>1037.923453995516</v>
          </cell>
          <cell r="J48">
            <v>1054.1925567325952</v>
          </cell>
          <cell r="K48">
            <v>479.22002586206872</v>
          </cell>
        </row>
        <row r="49">
          <cell r="C49">
            <v>36220</v>
          </cell>
          <cell r="D49">
            <v>33713</v>
          </cell>
          <cell r="E49">
            <v>2507</v>
          </cell>
          <cell r="F49">
            <v>706.85731073992167</v>
          </cell>
          <cell r="G49">
            <v>732.69467208495371</v>
          </cell>
          <cell r="H49">
            <v>359.40818308735527</v>
          </cell>
          <cell r="I49">
            <v>824.34130135283965</v>
          </cell>
          <cell r="J49">
            <v>854.20317384984821</v>
          </cell>
          <cell r="K49">
            <v>422.7723713601917</v>
          </cell>
        </row>
        <row r="50">
          <cell r="C50">
            <v>116906</v>
          </cell>
          <cell r="D50">
            <v>108013</v>
          </cell>
          <cell r="E50">
            <v>8893</v>
          </cell>
          <cell r="F50">
            <v>931.7666012865061</v>
          </cell>
          <cell r="G50">
            <v>979.51321544628536</v>
          </cell>
          <cell r="H50">
            <v>351.8436241988075</v>
          </cell>
          <cell r="I50">
            <v>1131.7770700391686</v>
          </cell>
          <cell r="J50">
            <v>1190.0435656819323</v>
          </cell>
          <cell r="K50">
            <v>424.08124255031964</v>
          </cell>
        </row>
        <row r="51">
          <cell r="C51">
            <v>61713</v>
          </cell>
          <cell r="D51">
            <v>58931</v>
          </cell>
          <cell r="E51">
            <v>2782</v>
          </cell>
          <cell r="F51">
            <v>1087.738435175741</v>
          </cell>
          <cell r="G51">
            <v>1121.1981597122021</v>
          </cell>
          <cell r="H51">
            <v>378.96236520488895</v>
          </cell>
          <cell r="I51">
            <v>1348.744023301399</v>
          </cell>
          <cell r="J51">
            <v>1390.9631151685799</v>
          </cell>
          <cell r="K51">
            <v>454.41860891444912</v>
          </cell>
        </row>
        <row r="52">
          <cell r="C52">
            <v>55193</v>
          </cell>
          <cell r="D52">
            <v>49082</v>
          </cell>
          <cell r="E52">
            <v>6111</v>
          </cell>
          <cell r="F52">
            <v>757.36967079158944</v>
          </cell>
          <cell r="G52">
            <v>809.39717595045045</v>
          </cell>
          <cell r="H52">
            <v>339.49796269023079</v>
          </cell>
          <cell r="I52">
            <v>889.17961045784432</v>
          </cell>
          <cell r="J52">
            <v>948.80665661545879</v>
          </cell>
          <cell r="K52">
            <v>410.27031909671126</v>
          </cell>
        </row>
        <row r="53">
          <cell r="C53">
            <v>43127</v>
          </cell>
          <cell r="D53">
            <v>40860</v>
          </cell>
          <cell r="E53">
            <v>2267</v>
          </cell>
          <cell r="F53">
            <v>726.06816425904117</v>
          </cell>
          <cell r="G53">
            <v>746.7179960841903</v>
          </cell>
          <cell r="H53">
            <v>353.87931186590214</v>
          </cell>
          <cell r="I53">
            <v>873.84067915691071</v>
          </cell>
          <cell r="J53">
            <v>899.57244493392136</v>
          </cell>
          <cell r="K53">
            <v>410.05596382884858</v>
          </cell>
        </row>
        <row r="54">
          <cell r="C54">
            <v>22193</v>
          </cell>
          <cell r="D54">
            <v>21385</v>
          </cell>
          <cell r="E54">
            <v>808</v>
          </cell>
          <cell r="F54">
            <v>780.82660343351358</v>
          </cell>
          <cell r="G54">
            <v>795.91726677577549</v>
          </cell>
          <cell r="H54">
            <v>381.42829207920744</v>
          </cell>
          <cell r="I54">
            <v>959.43373135674085</v>
          </cell>
          <cell r="J54">
            <v>979.23954500818252</v>
          </cell>
          <cell r="K54">
            <v>435.24149752475239</v>
          </cell>
        </row>
        <row r="55">
          <cell r="C55">
            <v>20934</v>
          </cell>
          <cell r="D55">
            <v>19475</v>
          </cell>
          <cell r="E55">
            <v>1459</v>
          </cell>
          <cell r="F55">
            <v>668.0164760676447</v>
          </cell>
          <cell r="G55">
            <v>692.69353376123172</v>
          </cell>
          <cell r="H55">
            <v>338.62257710760832</v>
          </cell>
          <cell r="I55">
            <v>783.09994124390698</v>
          </cell>
          <cell r="J55">
            <v>812.09203748395521</v>
          </cell>
          <cell r="K55">
            <v>396.1081151473611</v>
          </cell>
        </row>
        <row r="56">
          <cell r="C56">
            <v>25473</v>
          </cell>
          <cell r="D56">
            <v>24009</v>
          </cell>
          <cell r="E56">
            <v>1464</v>
          </cell>
          <cell r="F56">
            <v>733.68750951988454</v>
          </cell>
          <cell r="G56">
            <v>756.43071015035912</v>
          </cell>
          <cell r="H56">
            <v>360.70834016393457</v>
          </cell>
          <cell r="I56">
            <v>870.24542770777089</v>
          </cell>
          <cell r="J56">
            <v>897.29173185055208</v>
          </cell>
          <cell r="K56">
            <v>426.69712431693938</v>
          </cell>
        </row>
        <row r="57">
          <cell r="C57">
            <v>13057</v>
          </cell>
          <cell r="D57">
            <v>12532</v>
          </cell>
          <cell r="E57">
            <v>525</v>
          </cell>
          <cell r="F57">
            <v>780.78318449873495</v>
          </cell>
          <cell r="G57">
            <v>796.82647701882854</v>
          </cell>
          <cell r="H57">
            <v>397.82215238095228</v>
          </cell>
          <cell r="I57">
            <v>943.59422072451525</v>
          </cell>
          <cell r="J57">
            <v>963.76884934567943</v>
          </cell>
          <cell r="K57">
            <v>462.01622857142826</v>
          </cell>
        </row>
        <row r="58">
          <cell r="C58">
            <v>12416</v>
          </cell>
          <cell r="D58">
            <v>11477</v>
          </cell>
          <cell r="E58">
            <v>939</v>
          </cell>
          <cell r="F58">
            <v>684.16042928479328</v>
          </cell>
          <cell r="G58">
            <v>712.32164415788145</v>
          </cell>
          <cell r="H58">
            <v>339.95780617678457</v>
          </cell>
          <cell r="I58">
            <v>793.10986146907248</v>
          </cell>
          <cell r="J58">
            <v>824.70383985362218</v>
          </cell>
          <cell r="K58">
            <v>406.95002129925501</v>
          </cell>
        </row>
        <row r="59">
          <cell r="C59">
            <v>61536</v>
          </cell>
          <cell r="D59">
            <v>58447</v>
          </cell>
          <cell r="E59">
            <v>3089</v>
          </cell>
          <cell r="F59">
            <v>728.93969920046447</v>
          </cell>
          <cell r="G59">
            <v>749.63475028658627</v>
          </cell>
          <cell r="H59">
            <v>337.36842991259266</v>
          </cell>
          <cell r="I59">
            <v>869.59729605434529</v>
          </cell>
          <cell r="J59">
            <v>894.61009341797489</v>
          </cell>
          <cell r="K59">
            <v>396.32990611848527</v>
          </cell>
        </row>
        <row r="60">
          <cell r="C60">
            <v>33316</v>
          </cell>
          <cell r="D60">
            <v>32154</v>
          </cell>
          <cell r="E60">
            <v>1162</v>
          </cell>
          <cell r="F60">
            <v>775.2715407011666</v>
          </cell>
          <cell r="G60">
            <v>791.09659544691124</v>
          </cell>
          <cell r="H60">
            <v>337.37239242685041</v>
          </cell>
          <cell r="I60">
            <v>944.43308500420335</v>
          </cell>
          <cell r="J60">
            <v>964.40226348199258</v>
          </cell>
          <cell r="K60">
            <v>391.86082616178936</v>
          </cell>
        </row>
        <row r="61">
          <cell r="C61">
            <v>28220</v>
          </cell>
          <cell r="D61">
            <v>26293</v>
          </cell>
          <cell r="E61">
            <v>1927</v>
          </cell>
          <cell r="F61">
            <v>674.2412005669712</v>
          </cell>
          <cell r="G61">
            <v>698.9306020613825</v>
          </cell>
          <cell r="H61">
            <v>337.36604047742725</v>
          </cell>
          <cell r="I61">
            <v>781.24757441531051</v>
          </cell>
          <cell r="J61">
            <v>809.26047807400812</v>
          </cell>
          <cell r="K61">
            <v>399.02480539699047</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empresarial2mom_novo"/>
      <sheetName val="13empresarial3Amom"/>
      <sheetName val="13empresarial3mom"/>
      <sheetName val="13empresarial4mom"/>
      <sheetName val="13empresarial5mom"/>
      <sheetName val="13empresarial6mom"/>
      <sheetName val="13empresarial7mom2011"/>
      <sheetName val="13empresarial10mom"/>
      <sheetName val="dispersão com linhas - evolução"/>
      <sheetName val="13empresarial1mom"/>
      <sheetName val="13empresarial3mome"/>
      <sheetName val="13empresarial4mome"/>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3A_2016"/>
      <sheetName val="13empresarial5mome_2016PT"/>
      <sheetName val="13empresarial10NOVO_2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ow r="42">
          <cell r="M42">
            <v>541.81008324817481</v>
          </cell>
        </row>
      </sheetData>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
      <sheetName val="6populacao1"/>
      <sheetName val="6populacao2"/>
      <sheetName val="6populacao3"/>
      <sheetName val="7empregoINE1"/>
      <sheetName val="7empregoINE2"/>
      <sheetName val="7empregoINE3"/>
      <sheetName val="8desemprego_INE1"/>
      <sheetName val="8desemprego_INE2"/>
      <sheetName val="8desemprego_INE3"/>
      <sheetName val="6populacao1anual"/>
      <sheetName val="7empregoINE1anual"/>
      <sheetName val="8desemprego_INE1anual"/>
      <sheetName val="Folha1"/>
    </sheetNames>
    <sheetDataSet>
      <sheetData sheetId="0">
        <row r="6">
          <cell r="E6">
            <v>2016</v>
          </cell>
          <cell r="F6" t="str">
            <v xml:space="preserve"> </v>
          </cell>
          <cell r="G6" t="str">
            <v xml:space="preserve"> </v>
          </cell>
          <cell r="H6" t="str">
            <v xml:space="preserve"> </v>
          </cell>
          <cell r="J6">
            <v>2017</v>
          </cell>
          <cell r="K6" t="str">
            <v xml:space="preserve"> </v>
          </cell>
          <cell r="L6" t="str">
            <v xml:space="preserve"> </v>
          </cell>
          <cell r="M6" t="str">
            <v xml:space="preserve"> </v>
          </cell>
        </row>
      </sheetData>
      <sheetData sheetId="1">
        <row r="7">
          <cell r="E7" t="str">
            <v>4.º trimestre</v>
          </cell>
          <cell r="G7" t="str">
            <v>1.º trimestre</v>
          </cell>
          <cell r="I7" t="str">
            <v>2.º trimestre</v>
          </cell>
          <cell r="K7" t="str">
            <v>3.º trimestre</v>
          </cell>
          <cell r="M7" t="str">
            <v>4.º trimestre</v>
          </cell>
        </row>
        <row r="8">
          <cell r="E8">
            <v>10294.200000000001</v>
          </cell>
          <cell r="G8">
            <v>10294.1</v>
          </cell>
          <cell r="I8">
            <v>10286.4</v>
          </cell>
          <cell r="K8">
            <v>10281.6</v>
          </cell>
          <cell r="M8">
            <v>10278.1</v>
          </cell>
        </row>
        <row r="9">
          <cell r="E9">
            <v>4870.3999999999996</v>
          </cell>
          <cell r="G9">
            <v>4870.5</v>
          </cell>
          <cell r="I9">
            <v>4865.5</v>
          </cell>
          <cell r="K9">
            <v>4862.2</v>
          </cell>
          <cell r="M9">
            <v>4859.5</v>
          </cell>
        </row>
        <row r="10">
          <cell r="E10">
            <v>5423.8</v>
          </cell>
          <cell r="G10">
            <v>5423.6</v>
          </cell>
          <cell r="I10">
            <v>5420.9</v>
          </cell>
          <cell r="K10">
            <v>5419.4</v>
          </cell>
          <cell r="M10">
            <v>5418.7</v>
          </cell>
        </row>
        <row r="11">
          <cell r="E11">
            <v>1440</v>
          </cell>
          <cell r="G11">
            <v>1438.8</v>
          </cell>
          <cell r="I11">
            <v>1433.5</v>
          </cell>
          <cell r="K11">
            <v>1429.1</v>
          </cell>
          <cell r="M11">
            <v>1426.2</v>
          </cell>
        </row>
        <row r="12">
          <cell r="E12">
            <v>1094.4000000000001</v>
          </cell>
          <cell r="G12">
            <v>1094.5</v>
          </cell>
          <cell r="I12">
            <v>1093.3</v>
          </cell>
          <cell r="K12">
            <v>1091.8</v>
          </cell>
          <cell r="M12">
            <v>1090.2</v>
          </cell>
        </row>
        <row r="13">
          <cell r="E13">
            <v>2708.2</v>
          </cell>
          <cell r="G13">
            <v>2696.9</v>
          </cell>
          <cell r="I13">
            <v>2682.3</v>
          </cell>
          <cell r="K13">
            <v>2667.1</v>
          </cell>
          <cell r="M13">
            <v>2652.3</v>
          </cell>
        </row>
        <row r="14">
          <cell r="E14">
            <v>5051.6000000000004</v>
          </cell>
          <cell r="G14">
            <v>5063.8</v>
          </cell>
          <cell r="I14">
            <v>5077.3999999999996</v>
          </cell>
          <cell r="K14">
            <v>5093.6000000000004</v>
          </cell>
          <cell r="M14">
            <v>5109.3999999999996</v>
          </cell>
        </row>
        <row r="15">
          <cell r="E15">
            <v>5186.8</v>
          </cell>
          <cell r="G15">
            <v>5182</v>
          </cell>
          <cell r="I15">
            <v>5221.8</v>
          </cell>
          <cell r="K15">
            <v>5247</v>
          </cell>
          <cell r="M15">
            <v>5226.8999999999996</v>
          </cell>
        </row>
        <row r="16">
          <cell r="E16">
            <v>2652.7</v>
          </cell>
          <cell r="G16">
            <v>2647.7</v>
          </cell>
          <cell r="I16">
            <v>2668.1</v>
          </cell>
          <cell r="K16">
            <v>2678.9</v>
          </cell>
          <cell r="M16">
            <v>2671.3</v>
          </cell>
        </row>
        <row r="17">
          <cell r="E17">
            <v>2534.1</v>
          </cell>
          <cell r="G17">
            <v>2534.3000000000002</v>
          </cell>
          <cell r="I17">
            <v>2553.6999999999998</v>
          </cell>
          <cell r="K17">
            <v>2568.1</v>
          </cell>
          <cell r="M17">
            <v>2555.6</v>
          </cell>
        </row>
        <row r="18">
          <cell r="E18">
            <v>366.8</v>
          </cell>
          <cell r="G18">
            <v>365.6</v>
          </cell>
          <cell r="I18">
            <v>356.2</v>
          </cell>
          <cell r="K18">
            <v>384.3</v>
          </cell>
          <cell r="M18">
            <v>378.9</v>
          </cell>
        </row>
        <row r="19">
          <cell r="E19">
            <v>2465.9</v>
          </cell>
          <cell r="G19">
            <v>2453.4</v>
          </cell>
          <cell r="I19">
            <v>2451.1999999999998</v>
          </cell>
          <cell r="K19">
            <v>2435.6999999999998</v>
          </cell>
          <cell r="M19">
            <v>2423.3000000000002</v>
          </cell>
        </row>
        <row r="20">
          <cell r="E20">
            <v>2354.1</v>
          </cell>
          <cell r="G20">
            <v>2363</v>
          </cell>
          <cell r="I20">
            <v>2414.3000000000002</v>
          </cell>
          <cell r="K20">
            <v>2426.9</v>
          </cell>
          <cell r="M20">
            <v>2424.8000000000002</v>
          </cell>
        </row>
        <row r="21">
          <cell r="E21">
            <v>58.6</v>
          </cell>
          <cell r="G21">
            <v>58.5</v>
          </cell>
          <cell r="I21">
            <v>59</v>
          </cell>
          <cell r="K21">
            <v>59.3</v>
          </cell>
          <cell r="M21">
            <v>59</v>
          </cell>
        </row>
        <row r="22">
          <cell r="E22">
            <v>64.2</v>
          </cell>
          <cell r="G22">
            <v>64</v>
          </cell>
          <cell r="I22">
            <v>64.599999999999994</v>
          </cell>
          <cell r="K22">
            <v>64.900000000000006</v>
          </cell>
          <cell r="M22">
            <v>64.7</v>
          </cell>
        </row>
        <row r="23">
          <cell r="E23">
            <v>53.7</v>
          </cell>
          <cell r="G23">
            <v>53.7</v>
          </cell>
          <cell r="I23">
            <v>54.1</v>
          </cell>
          <cell r="K23">
            <v>54.4</v>
          </cell>
          <cell r="M23">
            <v>54.1</v>
          </cell>
        </row>
        <row r="24">
          <cell r="E24">
            <v>73.900000000000006</v>
          </cell>
          <cell r="G24">
            <v>74.099999999999994</v>
          </cell>
          <cell r="I24">
            <v>74.400000000000006</v>
          </cell>
          <cell r="K24">
            <v>75.099999999999994</v>
          </cell>
          <cell r="M24">
            <v>75.099999999999994</v>
          </cell>
        </row>
        <row r="25">
          <cell r="E25">
            <v>33.5</v>
          </cell>
          <cell r="G25">
            <v>33.4</v>
          </cell>
          <cell r="I25">
            <v>32.6</v>
          </cell>
          <cell r="K25">
            <v>35.200000000000003</v>
          </cell>
          <cell r="M25">
            <v>34.799999999999997</v>
          </cell>
        </row>
        <row r="26">
          <cell r="E26">
            <v>91.1</v>
          </cell>
          <cell r="G26">
            <v>91</v>
          </cell>
          <cell r="I26">
            <v>91.4</v>
          </cell>
          <cell r="K26">
            <v>91.3</v>
          </cell>
          <cell r="M26">
            <v>91.4</v>
          </cell>
        </row>
        <row r="27">
          <cell r="E27">
            <v>46.6</v>
          </cell>
          <cell r="G27">
            <v>46.7</v>
          </cell>
          <cell r="I27">
            <v>47.6</v>
          </cell>
          <cell r="K27">
            <v>47.6</v>
          </cell>
          <cell r="M27">
            <v>47.5</v>
          </cell>
        </row>
      </sheetData>
      <sheetData sheetId="2"/>
      <sheetData sheetId="3"/>
      <sheetData sheetId="4">
        <row r="7">
          <cell r="E7" t="str">
            <v>4.º trimestre</v>
          </cell>
        </row>
        <row r="8">
          <cell r="E8">
            <v>4643.6000000000004</v>
          </cell>
          <cell r="G8">
            <v>4658.1000000000004</v>
          </cell>
          <cell r="I8">
            <v>4760.3999999999996</v>
          </cell>
          <cell r="K8">
            <v>4803</v>
          </cell>
          <cell r="M8">
            <v>4804.8999999999996</v>
          </cell>
        </row>
        <row r="9">
          <cell r="E9">
            <v>2377</v>
          </cell>
          <cell r="G9">
            <v>2389.1</v>
          </cell>
          <cell r="I9">
            <v>2443.8000000000002</v>
          </cell>
          <cell r="K9">
            <v>2471.6999999999998</v>
          </cell>
          <cell r="M9">
            <v>2464.8000000000002</v>
          </cell>
        </row>
        <row r="10">
          <cell r="E10">
            <v>2266.6999999999998</v>
          </cell>
          <cell r="G10">
            <v>2269</v>
          </cell>
          <cell r="I10">
            <v>2316.6</v>
          </cell>
          <cell r="K10">
            <v>2331.3000000000002</v>
          </cell>
          <cell r="M10">
            <v>2340.1999999999998</v>
          </cell>
        </row>
        <row r="11">
          <cell r="E11">
            <v>265</v>
          </cell>
          <cell r="G11">
            <v>274</v>
          </cell>
          <cell r="I11">
            <v>275.39999999999998</v>
          </cell>
          <cell r="K11">
            <v>291.2</v>
          </cell>
          <cell r="M11">
            <v>290</v>
          </cell>
        </row>
        <row r="12">
          <cell r="E12">
            <v>2230.4</v>
          </cell>
          <cell r="G12">
            <v>2221.4</v>
          </cell>
          <cell r="I12">
            <v>2241.9</v>
          </cell>
          <cell r="K12">
            <v>2248.1</v>
          </cell>
          <cell r="M12">
            <v>2247.8000000000002</v>
          </cell>
        </row>
        <row r="13">
          <cell r="E13">
            <v>2148.1999999999998</v>
          </cell>
          <cell r="G13">
            <v>2162.6999999999998</v>
          </cell>
          <cell r="I13">
            <v>2243.1</v>
          </cell>
          <cell r="K13">
            <v>2263.8000000000002</v>
          </cell>
          <cell r="M13">
            <v>2267.1</v>
          </cell>
        </row>
        <row r="14">
          <cell r="E14">
            <v>307.3</v>
          </cell>
          <cell r="G14">
            <v>301</v>
          </cell>
          <cell r="I14">
            <v>331.9</v>
          </cell>
          <cell r="K14">
            <v>304.5</v>
          </cell>
          <cell r="M14">
            <v>280.39999999999998</v>
          </cell>
        </row>
        <row r="15">
          <cell r="E15">
            <v>1159.2</v>
          </cell>
          <cell r="G15">
            <v>1133.0999999999999</v>
          </cell>
          <cell r="I15">
            <v>1164.5</v>
          </cell>
          <cell r="K15">
            <v>1181</v>
          </cell>
          <cell r="M15">
            <v>1228.5999999999999</v>
          </cell>
        </row>
        <row r="16">
          <cell r="E16">
            <v>3177.1</v>
          </cell>
          <cell r="G16">
            <v>3224</v>
          </cell>
          <cell r="I16">
            <v>3264</v>
          </cell>
          <cell r="K16">
            <v>3317.5</v>
          </cell>
          <cell r="M16">
            <v>3296</v>
          </cell>
        </row>
        <row r="17">
          <cell r="E17">
            <v>4090.1</v>
          </cell>
          <cell r="G17">
            <v>4107.5</v>
          </cell>
          <cell r="I17">
            <v>4205.6000000000004</v>
          </cell>
          <cell r="K17">
            <v>4295</v>
          </cell>
          <cell r="M17">
            <v>4273.2</v>
          </cell>
        </row>
        <row r="18">
          <cell r="E18">
            <v>553.5</v>
          </cell>
          <cell r="G18">
            <v>550.70000000000005</v>
          </cell>
          <cell r="I18">
            <v>554.79999999999995</v>
          </cell>
          <cell r="K18">
            <v>508</v>
          </cell>
          <cell r="M18">
            <v>531.70000000000005</v>
          </cell>
        </row>
        <row r="19">
          <cell r="E19">
            <v>3837.1</v>
          </cell>
          <cell r="G19">
            <v>3852.8</v>
          </cell>
          <cell r="I19">
            <v>3931.5</v>
          </cell>
          <cell r="K19">
            <v>3998.8</v>
          </cell>
          <cell r="M19">
            <v>4011.7</v>
          </cell>
        </row>
        <row r="20">
          <cell r="E20">
            <v>2987.5</v>
          </cell>
          <cell r="G20">
            <v>3035.7</v>
          </cell>
          <cell r="I20">
            <v>3062.5</v>
          </cell>
          <cell r="K20">
            <v>3099.9</v>
          </cell>
          <cell r="M20">
            <v>3123</v>
          </cell>
        </row>
        <row r="21">
          <cell r="E21">
            <v>704</v>
          </cell>
          <cell r="G21">
            <v>681.4</v>
          </cell>
          <cell r="I21">
            <v>727.9</v>
          </cell>
          <cell r="K21">
            <v>763</v>
          </cell>
          <cell r="M21">
            <v>742.4</v>
          </cell>
        </row>
        <row r="22">
          <cell r="E22">
            <v>145.6</v>
          </cell>
          <cell r="G22">
            <v>135.69999999999999</v>
          </cell>
          <cell r="I22">
            <v>141.1</v>
          </cell>
          <cell r="K22">
            <v>135.9</v>
          </cell>
          <cell r="M22">
            <v>146.30000000000001</v>
          </cell>
        </row>
        <row r="23">
          <cell r="E23">
            <v>781.3</v>
          </cell>
          <cell r="G23">
            <v>782.5</v>
          </cell>
          <cell r="I23">
            <v>806.2</v>
          </cell>
          <cell r="K23">
            <v>782.8</v>
          </cell>
          <cell r="M23">
            <v>772.1</v>
          </cell>
        </row>
        <row r="24">
          <cell r="E24">
            <v>25.2</v>
          </cell>
          <cell r="G24">
            <v>22.8</v>
          </cell>
          <cell r="I24">
            <v>22.7</v>
          </cell>
          <cell r="K24">
            <v>21.4</v>
          </cell>
          <cell r="M24">
            <v>21.1</v>
          </cell>
        </row>
        <row r="26">
          <cell r="E26">
            <v>65.900000000000006</v>
          </cell>
          <cell r="G26">
            <v>66.3</v>
          </cell>
          <cell r="I26">
            <v>67.599999999999994</v>
          </cell>
          <cell r="K26">
            <v>68.5</v>
          </cell>
          <cell r="M26">
            <v>68.900000000000006</v>
          </cell>
        </row>
        <row r="27">
          <cell r="E27">
            <v>68.8</v>
          </cell>
          <cell r="G27">
            <v>69.400000000000006</v>
          </cell>
          <cell r="I27">
            <v>70.8</v>
          </cell>
          <cell r="K27">
            <v>72</v>
          </cell>
          <cell r="M27">
            <v>72.2</v>
          </cell>
        </row>
        <row r="28">
          <cell r="E28">
            <v>63.2</v>
          </cell>
          <cell r="G28">
            <v>63.4</v>
          </cell>
          <cell r="I28">
            <v>64.5</v>
          </cell>
          <cell r="K28">
            <v>65.3</v>
          </cell>
          <cell r="M28">
            <v>65.8</v>
          </cell>
        </row>
        <row r="29">
          <cell r="E29">
            <v>24.2</v>
          </cell>
          <cell r="G29">
            <v>25</v>
          </cell>
          <cell r="I29">
            <v>25.2</v>
          </cell>
          <cell r="K29">
            <v>26.7</v>
          </cell>
          <cell r="M29">
            <v>26.6</v>
          </cell>
        </row>
        <row r="30">
          <cell r="E30">
            <v>25.8</v>
          </cell>
          <cell r="G30">
            <v>26.8</v>
          </cell>
          <cell r="I30">
            <v>26.4</v>
          </cell>
          <cell r="K30">
            <v>28.6</v>
          </cell>
          <cell r="M30">
            <v>28.5</v>
          </cell>
        </row>
        <row r="31">
          <cell r="E31">
            <v>22.5</v>
          </cell>
          <cell r="G31">
            <v>23.2</v>
          </cell>
          <cell r="I31">
            <v>23.9</v>
          </cell>
          <cell r="K31">
            <v>24.6</v>
          </cell>
          <cell r="M31">
            <v>24.6</v>
          </cell>
        </row>
        <row r="32">
          <cell r="E32">
            <v>52.9</v>
          </cell>
          <cell r="G32">
            <v>53.9</v>
          </cell>
          <cell r="I32">
            <v>56.1</v>
          </cell>
          <cell r="K32">
            <v>57.1</v>
          </cell>
          <cell r="M32">
            <v>57.8</v>
          </cell>
        </row>
        <row r="33">
          <cell r="E33">
            <v>59.3</v>
          </cell>
          <cell r="G33">
            <v>60.4</v>
          </cell>
          <cell r="I33">
            <v>62.2</v>
          </cell>
          <cell r="K33">
            <v>64.099999999999994</v>
          </cell>
          <cell r="M33">
            <v>65.400000000000006</v>
          </cell>
        </row>
        <row r="34">
          <cell r="E34">
            <v>47.2</v>
          </cell>
          <cell r="G34">
            <v>48.2</v>
          </cell>
          <cell r="I34">
            <v>50.6</v>
          </cell>
          <cell r="K34">
            <v>50.9</v>
          </cell>
          <cell r="M34">
            <v>51.1</v>
          </cell>
        </row>
        <row r="35">
          <cell r="E35"/>
          <cell r="G35"/>
          <cell r="I35"/>
          <cell r="K35"/>
          <cell r="M35"/>
        </row>
        <row r="36">
          <cell r="E36">
            <v>-5.5999999999999943</v>
          </cell>
          <cell r="G36">
            <v>-6.0000000000000071</v>
          </cell>
          <cell r="I36">
            <v>-6.2999999999999972</v>
          </cell>
          <cell r="K36">
            <v>-6.7000000000000028</v>
          </cell>
          <cell r="M36">
            <v>-6.4000000000000057</v>
          </cell>
        </row>
        <row r="37">
          <cell r="E37">
            <v>-3.3000000000000007</v>
          </cell>
          <cell r="G37">
            <v>-3.6000000000000014</v>
          </cell>
          <cell r="I37">
            <v>-2.5</v>
          </cell>
          <cell r="K37">
            <v>-4</v>
          </cell>
          <cell r="M37">
            <v>-3.8999999999999986</v>
          </cell>
        </row>
        <row r="38">
          <cell r="E38">
            <v>-12.099999999999994</v>
          </cell>
          <cell r="G38">
            <v>-12.199999999999996</v>
          </cell>
          <cell r="I38">
            <v>-11.600000000000001</v>
          </cell>
          <cell r="K38">
            <v>-13.199999999999996</v>
          </cell>
          <cell r="M38">
            <v>-14.300000000000004</v>
          </cell>
        </row>
      </sheetData>
      <sheetData sheetId="5">
        <row r="7">
          <cell r="E7" t="str">
            <v>4.º trimestre</v>
          </cell>
        </row>
      </sheetData>
      <sheetData sheetId="6">
        <row r="42">
          <cell r="F42" t="str">
            <v xml:space="preserve"> </v>
          </cell>
        </row>
      </sheetData>
      <sheetData sheetId="7">
        <row r="8">
          <cell r="E8">
            <v>543.20000000000005</v>
          </cell>
          <cell r="G8">
            <v>523.9</v>
          </cell>
          <cell r="I8">
            <v>461.4</v>
          </cell>
          <cell r="K8">
            <v>444</v>
          </cell>
          <cell r="M8">
            <v>422</v>
          </cell>
        </row>
        <row r="9">
          <cell r="E9">
            <v>275.7</v>
          </cell>
          <cell r="G9">
            <v>258.60000000000002</v>
          </cell>
          <cell r="I9">
            <v>224.2</v>
          </cell>
          <cell r="K9">
            <v>207.2</v>
          </cell>
          <cell r="M9">
            <v>206.5</v>
          </cell>
        </row>
        <row r="10">
          <cell r="E10">
            <v>267.39999999999998</v>
          </cell>
          <cell r="G10">
            <v>265.3</v>
          </cell>
          <cell r="I10">
            <v>237.1</v>
          </cell>
          <cell r="K10">
            <v>236.8</v>
          </cell>
          <cell r="M10">
            <v>215.4</v>
          </cell>
        </row>
        <row r="11">
          <cell r="E11">
            <v>101.8</v>
          </cell>
          <cell r="G11">
            <v>91.6</v>
          </cell>
          <cell r="I11">
            <v>80.8</v>
          </cell>
          <cell r="K11">
            <v>93.2</v>
          </cell>
          <cell r="M11">
            <v>88.8</v>
          </cell>
        </row>
        <row r="12">
          <cell r="E12">
            <v>235.6</v>
          </cell>
          <cell r="G12">
            <v>232</v>
          </cell>
          <cell r="I12">
            <v>209.3</v>
          </cell>
          <cell r="K12">
            <v>187.6</v>
          </cell>
          <cell r="M12">
            <v>175.5</v>
          </cell>
        </row>
        <row r="13">
          <cell r="E13">
            <v>205.8</v>
          </cell>
          <cell r="G13">
            <v>200.3</v>
          </cell>
          <cell r="I13">
            <v>171.3</v>
          </cell>
          <cell r="K13">
            <v>163.1</v>
          </cell>
          <cell r="M13">
            <v>157.69999999999999</v>
          </cell>
        </row>
        <row r="14">
          <cell r="E14">
            <v>62.9</v>
          </cell>
          <cell r="G14">
            <v>54.6</v>
          </cell>
          <cell r="I14">
            <v>54.3</v>
          </cell>
          <cell r="K14">
            <v>58.6</v>
          </cell>
          <cell r="M14">
            <v>54.6</v>
          </cell>
        </row>
        <row r="15">
          <cell r="E15">
            <v>480.2</v>
          </cell>
          <cell r="G15">
            <v>469.3</v>
          </cell>
          <cell r="I15">
            <v>407</v>
          </cell>
          <cell r="K15">
            <v>385.4</v>
          </cell>
          <cell r="M15">
            <v>367.4</v>
          </cell>
        </row>
        <row r="16">
          <cell r="E16">
            <v>205.7</v>
          </cell>
          <cell r="G16">
            <v>215.4</v>
          </cell>
          <cell r="I16">
            <v>188.2</v>
          </cell>
          <cell r="K16">
            <v>189.4</v>
          </cell>
          <cell r="M16">
            <v>194</v>
          </cell>
        </row>
        <row r="17">
          <cell r="E17">
            <v>337.4</v>
          </cell>
          <cell r="G17">
            <v>308.60000000000002</v>
          </cell>
          <cell r="I17">
            <v>273.2</v>
          </cell>
          <cell r="K17">
            <v>254.6</v>
          </cell>
          <cell r="M17">
            <v>228</v>
          </cell>
        </row>
        <row r="18">
          <cell r="E18">
            <v>10.5</v>
          </cell>
          <cell r="G18">
            <v>10.1</v>
          </cell>
          <cell r="I18">
            <v>8.8000000000000007</v>
          </cell>
          <cell r="K18">
            <v>8.5</v>
          </cell>
          <cell r="M18">
            <v>8.1</v>
          </cell>
        </row>
        <row r="19">
          <cell r="E19">
            <v>10.4</v>
          </cell>
          <cell r="G19">
            <v>9.8000000000000007</v>
          </cell>
          <cell r="I19">
            <v>8.4</v>
          </cell>
          <cell r="K19">
            <v>7.7</v>
          </cell>
          <cell r="M19">
            <v>7.7</v>
          </cell>
        </row>
        <row r="20">
          <cell r="E20">
            <v>10.6</v>
          </cell>
          <cell r="G20">
            <v>10.5</v>
          </cell>
          <cell r="I20">
            <v>9.3000000000000007</v>
          </cell>
          <cell r="K20">
            <v>9.1999999999999993</v>
          </cell>
          <cell r="M20">
            <v>8.4</v>
          </cell>
        </row>
        <row r="21">
          <cell r="E21">
            <v>0.19999999999999929</v>
          </cell>
          <cell r="G21">
            <v>0.69999999999999929</v>
          </cell>
          <cell r="I21">
            <v>0.90000000000000036</v>
          </cell>
          <cell r="K21">
            <v>1.4999999999999991</v>
          </cell>
          <cell r="M21">
            <v>0.70000000000000018</v>
          </cell>
        </row>
        <row r="22">
          <cell r="E22">
            <v>27.7</v>
          </cell>
          <cell r="G22">
            <v>25.1</v>
          </cell>
          <cell r="I22">
            <v>22.7</v>
          </cell>
          <cell r="K22">
            <v>24.2</v>
          </cell>
          <cell r="M22">
            <v>23.5</v>
          </cell>
        </row>
        <row r="23">
          <cell r="E23">
            <v>9.6</v>
          </cell>
          <cell r="G23">
            <v>9.5</v>
          </cell>
          <cell r="I23">
            <v>8.5</v>
          </cell>
          <cell r="K23">
            <v>7.7</v>
          </cell>
          <cell r="M23">
            <v>7.2</v>
          </cell>
        </row>
        <row r="24">
          <cell r="E24">
            <v>8.6999999999999993</v>
          </cell>
          <cell r="G24">
            <v>8.5</v>
          </cell>
          <cell r="I24">
            <v>7.1</v>
          </cell>
          <cell r="K24">
            <v>6.7</v>
          </cell>
          <cell r="M24">
            <v>6.5</v>
          </cell>
        </row>
        <row r="25">
          <cell r="E25">
            <v>11.5</v>
          </cell>
          <cell r="G25">
            <v>10.9</v>
          </cell>
          <cell r="I25">
            <v>9.5</v>
          </cell>
          <cell r="K25">
            <v>9.3000000000000007</v>
          </cell>
          <cell r="M25">
            <v>9.3000000000000007</v>
          </cell>
        </row>
        <row r="26">
          <cell r="E26">
            <v>7.9</v>
          </cell>
          <cell r="G26">
            <v>8.1</v>
          </cell>
          <cell r="I26">
            <v>7</v>
          </cell>
          <cell r="K26">
            <v>6.8</v>
          </cell>
          <cell r="M26">
            <v>5.9</v>
          </cell>
        </row>
        <row r="27">
          <cell r="E27">
            <v>11.4</v>
          </cell>
          <cell r="G27">
            <v>10.8</v>
          </cell>
          <cell r="I27">
            <v>9.4</v>
          </cell>
          <cell r="K27">
            <v>9.4</v>
          </cell>
          <cell r="M27">
            <v>8.1999999999999993</v>
          </cell>
        </row>
        <row r="28">
          <cell r="E28">
            <v>11</v>
          </cell>
          <cell r="G28">
            <v>9</v>
          </cell>
          <cell r="I28">
            <v>8.6999999999999993</v>
          </cell>
          <cell r="K28">
            <v>7.4</v>
          </cell>
          <cell r="M28">
            <v>8.4</v>
          </cell>
        </row>
        <row r="29">
          <cell r="E29">
            <v>9.4</v>
          </cell>
          <cell r="G29">
            <v>10.6</v>
          </cell>
          <cell r="I29">
            <v>7.6</v>
          </cell>
          <cell r="K29">
            <v>5.2</v>
          </cell>
          <cell r="M29">
            <v>7.3</v>
          </cell>
        </row>
        <row r="30">
          <cell r="E30">
            <v>10.4</v>
          </cell>
          <cell r="G30">
            <v>9.3000000000000007</v>
          </cell>
          <cell r="I30">
            <v>10</v>
          </cell>
          <cell r="K30">
            <v>8.1999999999999993</v>
          </cell>
          <cell r="M30">
            <v>8.3000000000000007</v>
          </cell>
        </row>
        <row r="31">
          <cell r="E31">
            <v>11</v>
          </cell>
          <cell r="G31">
            <v>12.5</v>
          </cell>
          <cell r="I31">
            <v>11</v>
          </cell>
          <cell r="K31">
            <v>9.3000000000000007</v>
          </cell>
          <cell r="M31">
            <v>8.9</v>
          </cell>
        </row>
        <row r="32">
          <cell r="E32">
            <v>6.5</v>
          </cell>
          <cell r="G32">
            <v>6</v>
          </cell>
          <cell r="I32">
            <v>5.2</v>
          </cell>
          <cell r="K32">
            <v>4.9000000000000004</v>
          </cell>
          <cell r="M32">
            <v>4.4000000000000004</v>
          </cell>
        </row>
        <row r="33">
          <cell r="E33">
            <v>6.7</v>
          </cell>
          <cell r="G33">
            <v>5.8</v>
          </cell>
          <cell r="I33">
            <v>5</v>
          </cell>
          <cell r="K33">
            <v>4.5999999999999996</v>
          </cell>
          <cell r="M33">
            <v>4.2</v>
          </cell>
        </row>
        <row r="34">
          <cell r="E34">
            <v>6.3</v>
          </cell>
          <cell r="G34">
            <v>6.1</v>
          </cell>
          <cell r="I34">
            <v>5.5</v>
          </cell>
          <cell r="K34">
            <v>5.2</v>
          </cell>
          <cell r="M34">
            <v>4.5</v>
          </cell>
        </row>
        <row r="35">
          <cell r="E35">
            <v>-0.40000000000000036</v>
          </cell>
          <cell r="G35">
            <v>0.29999999999999982</v>
          </cell>
          <cell r="I35">
            <v>0.5</v>
          </cell>
          <cell r="K35">
            <v>0.60000000000000053</v>
          </cell>
          <cell r="M35">
            <v>0.29999999999999982</v>
          </cell>
        </row>
      </sheetData>
      <sheetData sheetId="8">
        <row r="8">
          <cell r="E8">
            <v>543.20000000000005</v>
          </cell>
        </row>
      </sheetData>
      <sheetData sheetId="9">
        <row r="40">
          <cell r="E40" t="str">
            <v>4.º trimestre</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RESUMO"/>
      <sheetName val="PLANO"/>
      <sheetName val="apoio-graficos"/>
      <sheetName val="apoio-texto"/>
    </sheetNames>
    <sheetDataSet>
      <sheetData sheetId="0">
        <row r="2">
          <cell r="B2">
            <v>43191</v>
          </cell>
        </row>
      </sheetData>
      <sheetData sheetId="1">
        <row r="14">
          <cell r="D14">
            <v>43220</v>
          </cell>
        </row>
        <row r="27">
          <cell r="C27">
            <v>43220</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e"/>
      <sheetName val="Folha1"/>
    </sheetNames>
    <sheetDataSet>
      <sheetData sheetId="0"/>
      <sheetData sheetId="1">
        <row r="88">
          <cell r="D88">
            <v>10294.200000000001</v>
          </cell>
          <cell r="E88">
            <v>10294.1</v>
          </cell>
          <cell r="F88">
            <v>10286.4</v>
          </cell>
          <cell r="G88">
            <v>10281.6</v>
          </cell>
          <cell r="H88">
            <v>10278.1</v>
          </cell>
        </row>
        <row r="89">
          <cell r="D89">
            <v>1440</v>
          </cell>
          <cell r="E89">
            <v>1438.8</v>
          </cell>
          <cell r="F89">
            <v>1433.5</v>
          </cell>
          <cell r="G89">
            <v>1429.1</v>
          </cell>
          <cell r="H89">
            <v>1426.2</v>
          </cell>
        </row>
        <row r="90">
          <cell r="D90">
            <v>2176</v>
          </cell>
          <cell r="E90">
            <v>2178.6999999999998</v>
          </cell>
          <cell r="F90">
            <v>2187.8000000000002</v>
          </cell>
          <cell r="G90">
            <v>2199.3000000000002</v>
          </cell>
          <cell r="H90">
            <v>2210.3000000000002</v>
          </cell>
        </row>
        <row r="91">
          <cell r="D91">
            <v>3577.4</v>
          </cell>
          <cell r="E91">
            <v>3575</v>
          </cell>
          <cell r="F91">
            <v>3570.2</v>
          </cell>
          <cell r="G91">
            <v>3566</v>
          </cell>
          <cell r="H91">
            <v>3561.3</v>
          </cell>
        </row>
        <row r="92">
          <cell r="D92">
            <v>477</v>
          </cell>
          <cell r="E92">
            <v>475.6</v>
          </cell>
          <cell r="F92">
            <v>472.4</v>
          </cell>
          <cell r="G92">
            <v>469.5</v>
          </cell>
          <cell r="H92">
            <v>467.1</v>
          </cell>
        </row>
        <row r="93">
          <cell r="D93">
            <v>698.8</v>
          </cell>
          <cell r="E93">
            <v>700.6</v>
          </cell>
          <cell r="F93">
            <v>704.9</v>
          </cell>
          <cell r="G93">
            <v>709.8</v>
          </cell>
          <cell r="H93">
            <v>714.3</v>
          </cell>
        </row>
        <row r="94">
          <cell r="D94">
            <v>2244</v>
          </cell>
          <cell r="E94">
            <v>2240.5</v>
          </cell>
          <cell r="F94">
            <v>2237.6</v>
          </cell>
          <cell r="G94">
            <v>2235.6</v>
          </cell>
          <cell r="H94">
            <v>2233.3000000000002</v>
          </cell>
        </row>
        <row r="95">
          <cell r="D95">
            <v>281.39999999999998</v>
          </cell>
          <cell r="E95">
            <v>280.39999999999998</v>
          </cell>
          <cell r="F95">
            <v>279</v>
          </cell>
          <cell r="G95">
            <v>277.7</v>
          </cell>
          <cell r="H95">
            <v>276.8</v>
          </cell>
        </row>
        <row r="96">
          <cell r="D96">
            <v>531</v>
          </cell>
          <cell r="E96">
            <v>530.1</v>
          </cell>
          <cell r="F96">
            <v>531.20000000000005</v>
          </cell>
          <cell r="G96">
            <v>533.1</v>
          </cell>
          <cell r="H96">
            <v>534.79999999999995</v>
          </cell>
        </row>
        <row r="97">
          <cell r="D97">
            <v>2818</v>
          </cell>
          <cell r="E97">
            <v>2822.1</v>
          </cell>
          <cell r="F97">
            <v>2824.6</v>
          </cell>
          <cell r="G97">
            <v>2827.7</v>
          </cell>
          <cell r="H97">
            <v>2832.4</v>
          </cell>
        </row>
        <row r="98">
          <cell r="D98">
            <v>447</v>
          </cell>
          <cell r="E98">
            <v>448.7</v>
          </cell>
          <cell r="F98">
            <v>449</v>
          </cell>
          <cell r="G98">
            <v>449.6</v>
          </cell>
          <cell r="H98">
            <v>450.6</v>
          </cell>
        </row>
        <row r="99">
          <cell r="D99">
            <v>599</v>
          </cell>
          <cell r="E99">
            <v>601.1</v>
          </cell>
          <cell r="F99">
            <v>604.29999999999995</v>
          </cell>
          <cell r="G99">
            <v>608.1</v>
          </cell>
          <cell r="H99">
            <v>611.79999999999995</v>
          </cell>
        </row>
        <row r="100">
          <cell r="D100">
            <v>714.6</v>
          </cell>
          <cell r="E100">
            <v>717.2</v>
          </cell>
          <cell r="F100">
            <v>715.7</v>
          </cell>
          <cell r="G100">
            <v>714.6</v>
          </cell>
          <cell r="H100">
            <v>713.7</v>
          </cell>
        </row>
        <row r="101">
          <cell r="D101">
            <v>91.6</v>
          </cell>
          <cell r="E101">
            <v>91.8</v>
          </cell>
          <cell r="F101">
            <v>91.4</v>
          </cell>
          <cell r="G101">
            <v>91.1</v>
          </cell>
          <cell r="H101">
            <v>90.8</v>
          </cell>
        </row>
        <row r="102">
          <cell r="D102">
            <v>179.3</v>
          </cell>
          <cell r="E102">
            <v>178.8</v>
          </cell>
          <cell r="F102">
            <v>178.7</v>
          </cell>
          <cell r="G102">
            <v>178.9</v>
          </cell>
          <cell r="H102">
            <v>179.2</v>
          </cell>
        </row>
        <row r="103">
          <cell r="D103">
            <v>442.1</v>
          </cell>
          <cell r="E103">
            <v>440.8</v>
          </cell>
          <cell r="F103">
            <v>440.6</v>
          </cell>
          <cell r="G103">
            <v>440.6</v>
          </cell>
          <cell r="H103">
            <v>440.8</v>
          </cell>
        </row>
        <row r="104">
          <cell r="D104">
            <v>66.7</v>
          </cell>
          <cell r="E104">
            <v>66.5</v>
          </cell>
          <cell r="F104">
            <v>66.400000000000006</v>
          </cell>
          <cell r="G104">
            <v>66.400000000000006</v>
          </cell>
          <cell r="H104">
            <v>66.5</v>
          </cell>
        </row>
        <row r="105">
          <cell r="D105">
            <v>93.5</v>
          </cell>
          <cell r="E105">
            <v>93.3</v>
          </cell>
          <cell r="F105">
            <v>93.6</v>
          </cell>
          <cell r="G105">
            <v>93.9</v>
          </cell>
          <cell r="H105">
            <v>94.3</v>
          </cell>
        </row>
        <row r="106">
          <cell r="D106">
            <v>244.5</v>
          </cell>
          <cell r="E106">
            <v>244.8</v>
          </cell>
          <cell r="F106">
            <v>244.7</v>
          </cell>
          <cell r="G106">
            <v>244.6</v>
          </cell>
          <cell r="H106">
            <v>244.5</v>
          </cell>
        </row>
        <row r="107">
          <cell r="D107">
            <v>39.700000000000003</v>
          </cell>
          <cell r="E107">
            <v>39.5</v>
          </cell>
          <cell r="F107">
            <v>39.4</v>
          </cell>
          <cell r="G107">
            <v>39.1</v>
          </cell>
          <cell r="H107">
            <v>39</v>
          </cell>
        </row>
        <row r="108">
          <cell r="D108">
            <v>33.9</v>
          </cell>
          <cell r="E108">
            <v>34</v>
          </cell>
          <cell r="F108">
            <v>34.1</v>
          </cell>
          <cell r="G108">
            <v>34.299999999999997</v>
          </cell>
          <cell r="H108">
            <v>34.5</v>
          </cell>
        </row>
        <row r="109">
          <cell r="D109">
            <v>253.6</v>
          </cell>
          <cell r="E109">
            <v>253.6</v>
          </cell>
          <cell r="F109">
            <v>253.1</v>
          </cell>
          <cell r="G109">
            <v>252.6</v>
          </cell>
          <cell r="H109">
            <v>252.1</v>
          </cell>
        </row>
        <row r="110">
          <cell r="D110">
            <v>36.5</v>
          </cell>
          <cell r="E110">
            <v>36.299999999999997</v>
          </cell>
          <cell r="F110">
            <v>35.9</v>
          </cell>
          <cell r="G110">
            <v>35.6</v>
          </cell>
          <cell r="H110">
            <v>35.299999999999997</v>
          </cell>
        </row>
        <row r="111">
          <cell r="D111">
            <v>40.5</v>
          </cell>
          <cell r="E111">
            <v>40.700000000000003</v>
          </cell>
          <cell r="F111">
            <v>40.9</v>
          </cell>
          <cell r="G111">
            <v>41.2</v>
          </cell>
          <cell r="H111">
            <v>41.5</v>
          </cell>
        </row>
        <row r="191">
          <cell r="D191">
            <v>4643.6000000000004</v>
          </cell>
          <cell r="E191">
            <v>4658.1000000000004</v>
          </cell>
          <cell r="F191">
            <v>4760.3999999999996</v>
          </cell>
          <cell r="G191">
            <v>4803</v>
          </cell>
          <cell r="H191">
            <v>4804.8999999999996</v>
          </cell>
        </row>
        <row r="192">
          <cell r="D192">
            <v>265</v>
          </cell>
          <cell r="E192">
            <v>274</v>
          </cell>
          <cell r="F192">
            <v>275.39999999999998</v>
          </cell>
          <cell r="G192">
            <v>291.2</v>
          </cell>
          <cell r="H192">
            <v>290</v>
          </cell>
        </row>
        <row r="193">
          <cell r="D193">
            <v>964.9</v>
          </cell>
          <cell r="E193">
            <v>969.9</v>
          </cell>
          <cell r="F193">
            <v>1027.5999999999999</v>
          </cell>
          <cell r="G193">
            <v>1031</v>
          </cell>
          <cell r="H193">
            <v>1029.5</v>
          </cell>
        </row>
        <row r="194">
          <cell r="D194">
            <v>1611.5</v>
          </cell>
          <cell r="E194">
            <v>1627.9</v>
          </cell>
          <cell r="F194">
            <v>1662.3</v>
          </cell>
          <cell r="G194">
            <v>1662.8</v>
          </cell>
          <cell r="H194">
            <v>1663.2</v>
          </cell>
        </row>
        <row r="195">
          <cell r="D195">
            <v>101.2</v>
          </cell>
          <cell r="E195">
            <v>103</v>
          </cell>
          <cell r="F195">
            <v>103</v>
          </cell>
          <cell r="G195">
            <v>108.2</v>
          </cell>
          <cell r="H195">
            <v>100.2</v>
          </cell>
        </row>
        <row r="196">
          <cell r="D196">
            <v>314.7</v>
          </cell>
          <cell r="E196">
            <v>321.2</v>
          </cell>
          <cell r="F196">
            <v>339.2</v>
          </cell>
          <cell r="G196">
            <v>337.4</v>
          </cell>
          <cell r="H196">
            <v>340.5</v>
          </cell>
        </row>
        <row r="197">
          <cell r="D197">
            <v>1060.4000000000001</v>
          </cell>
          <cell r="E197">
            <v>1049.2</v>
          </cell>
          <cell r="F197">
            <v>1069.4000000000001</v>
          </cell>
          <cell r="G197">
            <v>1089.4000000000001</v>
          </cell>
          <cell r="H197">
            <v>1084</v>
          </cell>
        </row>
        <row r="198">
          <cell r="D198">
            <v>55.5</v>
          </cell>
          <cell r="E198">
            <v>54.1</v>
          </cell>
          <cell r="F198">
            <v>54.2</v>
          </cell>
          <cell r="G198">
            <v>64.099999999999994</v>
          </cell>
          <cell r="H198">
            <v>67.7</v>
          </cell>
        </row>
        <row r="199">
          <cell r="D199">
            <v>261.8</v>
          </cell>
          <cell r="E199">
            <v>258</v>
          </cell>
          <cell r="F199">
            <v>274.10000000000002</v>
          </cell>
          <cell r="G199">
            <v>278.60000000000002</v>
          </cell>
          <cell r="H199">
            <v>273.10000000000002</v>
          </cell>
        </row>
        <row r="200">
          <cell r="D200">
            <v>1245.2</v>
          </cell>
          <cell r="E200">
            <v>1242.3</v>
          </cell>
          <cell r="F200">
            <v>1272.7</v>
          </cell>
          <cell r="G200">
            <v>1275.8</v>
          </cell>
          <cell r="H200">
            <v>1291.5999999999999</v>
          </cell>
        </row>
        <row r="201">
          <cell r="D201">
            <v>70.900000000000006</v>
          </cell>
          <cell r="E201">
            <v>75.099999999999994</v>
          </cell>
          <cell r="F201">
            <v>72.2</v>
          </cell>
          <cell r="G201">
            <v>67.8</v>
          </cell>
          <cell r="H201">
            <v>76.099999999999994</v>
          </cell>
        </row>
        <row r="202">
          <cell r="D202">
            <v>238.7</v>
          </cell>
          <cell r="E202">
            <v>236.8</v>
          </cell>
          <cell r="F202">
            <v>252.6</v>
          </cell>
          <cell r="G202">
            <v>252.6</v>
          </cell>
          <cell r="H202">
            <v>254.6</v>
          </cell>
        </row>
        <row r="203">
          <cell r="D203">
            <v>304.10000000000002</v>
          </cell>
          <cell r="E203">
            <v>310.5</v>
          </cell>
          <cell r="F203">
            <v>315.10000000000002</v>
          </cell>
          <cell r="G203">
            <v>323.2</v>
          </cell>
          <cell r="H203">
            <v>321.10000000000002</v>
          </cell>
        </row>
        <row r="204">
          <cell r="D204">
            <v>15.5</v>
          </cell>
          <cell r="E204">
            <v>16.600000000000001</v>
          </cell>
          <cell r="F204">
            <v>17.5</v>
          </cell>
          <cell r="G204">
            <v>18.100000000000001</v>
          </cell>
          <cell r="H204">
            <v>18.100000000000001</v>
          </cell>
        </row>
        <row r="205">
          <cell r="D205">
            <v>64.900000000000006</v>
          </cell>
          <cell r="E205">
            <v>67.3</v>
          </cell>
          <cell r="F205">
            <v>70.2</v>
          </cell>
          <cell r="G205">
            <v>72.099999999999994</v>
          </cell>
          <cell r="H205">
            <v>70.3</v>
          </cell>
        </row>
        <row r="206">
          <cell r="D206">
            <v>200.3</v>
          </cell>
          <cell r="E206">
            <v>202.2</v>
          </cell>
          <cell r="F206">
            <v>213.3</v>
          </cell>
          <cell r="G206">
            <v>220.3</v>
          </cell>
          <cell r="H206">
            <v>210.2</v>
          </cell>
        </row>
        <row r="207">
          <cell r="D207">
            <v>9.3000000000000007</v>
          </cell>
          <cell r="E207">
            <v>11.7</v>
          </cell>
          <cell r="F207">
            <v>14.7</v>
          </cell>
          <cell r="G207">
            <v>17</v>
          </cell>
          <cell r="H207">
            <v>12.2</v>
          </cell>
        </row>
        <row r="208">
          <cell r="D208">
            <v>42.2</v>
          </cell>
          <cell r="E208">
            <v>43.2</v>
          </cell>
          <cell r="F208">
            <v>45.2</v>
          </cell>
          <cell r="G208">
            <v>45.5</v>
          </cell>
          <cell r="H208">
            <v>43.8</v>
          </cell>
        </row>
        <row r="209">
          <cell r="D209">
            <v>107.9</v>
          </cell>
          <cell r="E209">
            <v>111.2</v>
          </cell>
          <cell r="F209">
            <v>109.6</v>
          </cell>
          <cell r="G209">
            <v>112.4</v>
          </cell>
          <cell r="H209">
            <v>111.9</v>
          </cell>
        </row>
        <row r="210">
          <cell r="D210">
            <v>8</v>
          </cell>
          <cell r="E210">
            <v>7.9</v>
          </cell>
          <cell r="F210">
            <v>8.1</v>
          </cell>
          <cell r="G210">
            <v>8.8000000000000007</v>
          </cell>
          <cell r="H210">
            <v>7.9</v>
          </cell>
        </row>
        <row r="211">
          <cell r="D211">
            <v>18.7</v>
          </cell>
          <cell r="E211">
            <v>18.7</v>
          </cell>
          <cell r="F211">
            <v>18.899999999999999</v>
          </cell>
          <cell r="G211">
            <v>18.899999999999999</v>
          </cell>
          <cell r="H211">
            <v>19</v>
          </cell>
        </row>
        <row r="212">
          <cell r="D212">
            <v>114.2</v>
          </cell>
          <cell r="E212">
            <v>114.9</v>
          </cell>
          <cell r="F212">
            <v>118.2</v>
          </cell>
          <cell r="G212">
            <v>119.3</v>
          </cell>
          <cell r="H212">
            <v>122.9</v>
          </cell>
        </row>
        <row r="213">
          <cell r="D213">
            <v>4.7</v>
          </cell>
          <cell r="E213">
            <v>5.5</v>
          </cell>
          <cell r="F213">
            <v>5.8</v>
          </cell>
          <cell r="G213">
            <v>7.3</v>
          </cell>
          <cell r="H213">
            <v>7.7</v>
          </cell>
        </row>
        <row r="214">
          <cell r="D214">
            <v>23.8</v>
          </cell>
          <cell r="E214">
            <v>24.6</v>
          </cell>
          <cell r="F214">
            <v>27.5</v>
          </cell>
          <cell r="G214">
            <v>25.9</v>
          </cell>
          <cell r="H214">
            <v>28.2</v>
          </cell>
        </row>
        <row r="288">
          <cell r="D288">
            <v>543.20000000000005</v>
          </cell>
          <cell r="E288">
            <v>523.9</v>
          </cell>
          <cell r="F288">
            <v>461.4</v>
          </cell>
          <cell r="G288">
            <v>444</v>
          </cell>
          <cell r="H288">
            <v>422</v>
          </cell>
        </row>
        <row r="289">
          <cell r="D289">
            <v>267.39999999999998</v>
          </cell>
          <cell r="E289">
            <v>265.3</v>
          </cell>
          <cell r="F289">
            <v>237.1</v>
          </cell>
          <cell r="G289">
            <v>236.8</v>
          </cell>
          <cell r="H289">
            <v>215.4</v>
          </cell>
        </row>
        <row r="290">
          <cell r="D290">
            <v>101.8</v>
          </cell>
          <cell r="E290">
            <v>91.6</v>
          </cell>
          <cell r="F290">
            <v>80.8</v>
          </cell>
          <cell r="G290">
            <v>93.2</v>
          </cell>
          <cell r="H290">
            <v>88.8</v>
          </cell>
        </row>
        <row r="291">
          <cell r="D291">
            <v>208.4</v>
          </cell>
          <cell r="E291">
            <v>199</v>
          </cell>
          <cell r="F291">
            <v>174.4</v>
          </cell>
          <cell r="G291">
            <v>171.3</v>
          </cell>
          <cell r="H291">
            <v>170.3</v>
          </cell>
        </row>
        <row r="292">
          <cell r="D292">
            <v>102.5</v>
          </cell>
          <cell r="E292">
            <v>108.3</v>
          </cell>
          <cell r="F292">
            <v>96.8</v>
          </cell>
          <cell r="G292">
            <v>89</v>
          </cell>
          <cell r="H292">
            <v>85.6</v>
          </cell>
        </row>
        <row r="293">
          <cell r="D293">
            <v>40.9</v>
          </cell>
          <cell r="E293">
            <v>37.200000000000003</v>
          </cell>
          <cell r="F293">
            <v>34.799999999999997</v>
          </cell>
          <cell r="G293">
            <v>34.9</v>
          </cell>
          <cell r="H293">
            <v>38.299999999999997</v>
          </cell>
        </row>
        <row r="294">
          <cell r="D294">
            <v>90.5</v>
          </cell>
          <cell r="E294">
            <v>92</v>
          </cell>
          <cell r="F294">
            <v>80.099999999999994</v>
          </cell>
          <cell r="G294">
            <v>79.400000000000006</v>
          </cell>
          <cell r="H294">
            <v>67.5</v>
          </cell>
        </row>
        <row r="295">
          <cell r="D295">
            <v>48.9</v>
          </cell>
          <cell r="E295">
            <v>43.7</v>
          </cell>
          <cell r="F295">
            <v>39</v>
          </cell>
          <cell r="G295">
            <v>46.5</v>
          </cell>
          <cell r="H295">
            <v>32.200000000000003</v>
          </cell>
        </row>
        <row r="296">
          <cell r="D296">
            <v>20.399999999999999</v>
          </cell>
          <cell r="E296">
            <v>19.399999999999999</v>
          </cell>
          <cell r="F296">
            <v>14.4</v>
          </cell>
          <cell r="G296">
            <v>17.100000000000001</v>
          </cell>
          <cell r="H296">
            <v>12.2</v>
          </cell>
        </row>
        <row r="297">
          <cell r="D297">
            <v>159.5</v>
          </cell>
          <cell r="E297">
            <v>150.19999999999999</v>
          </cell>
          <cell r="F297">
            <v>132.5</v>
          </cell>
          <cell r="G297">
            <v>133.1</v>
          </cell>
          <cell r="H297">
            <v>116</v>
          </cell>
        </row>
        <row r="298">
          <cell r="D298">
            <v>77.5</v>
          </cell>
          <cell r="E298">
            <v>75.099999999999994</v>
          </cell>
          <cell r="F298">
            <v>65.400000000000006</v>
          </cell>
          <cell r="G298">
            <v>71.900000000000006</v>
          </cell>
          <cell r="H298">
            <v>65.5</v>
          </cell>
        </row>
        <row r="299">
          <cell r="D299">
            <v>24.8</v>
          </cell>
          <cell r="E299">
            <v>19.7</v>
          </cell>
          <cell r="F299">
            <v>18.8</v>
          </cell>
          <cell r="G299">
            <v>26.4</v>
          </cell>
          <cell r="H299">
            <v>22.5</v>
          </cell>
        </row>
        <row r="300">
          <cell r="D300">
            <v>37.4</v>
          </cell>
          <cell r="E300">
            <v>30.9</v>
          </cell>
          <cell r="F300">
            <v>29.9</v>
          </cell>
          <cell r="G300">
            <v>26</v>
          </cell>
          <cell r="H300">
            <v>29.5</v>
          </cell>
        </row>
        <row r="301">
          <cell r="D301">
            <v>18.399999999999999</v>
          </cell>
          <cell r="E301">
            <v>14.5</v>
          </cell>
          <cell r="F301">
            <v>14.5</v>
          </cell>
          <cell r="G301">
            <v>14.6</v>
          </cell>
          <cell r="H301">
            <v>14.3</v>
          </cell>
        </row>
        <row r="302">
          <cell r="D302">
            <v>6.1</v>
          </cell>
          <cell r="E302">
            <v>5.2</v>
          </cell>
          <cell r="F302">
            <v>4.5</v>
          </cell>
          <cell r="G302">
            <v>6</v>
          </cell>
          <cell r="H302">
            <v>7</v>
          </cell>
        </row>
        <row r="303">
          <cell r="D303">
            <v>20.7</v>
          </cell>
          <cell r="E303">
            <v>24</v>
          </cell>
          <cell r="F303">
            <v>17.600000000000001</v>
          </cell>
          <cell r="G303">
            <v>12</v>
          </cell>
          <cell r="H303">
            <v>16.600000000000001</v>
          </cell>
        </row>
        <row r="304">
          <cell r="D304">
            <v>9.1</v>
          </cell>
          <cell r="E304">
            <v>10.6</v>
          </cell>
          <cell r="F304">
            <v>8.5</v>
          </cell>
          <cell r="G304">
            <v>5.5</v>
          </cell>
          <cell r="H304">
            <v>7.3</v>
          </cell>
        </row>
        <row r="305">
          <cell r="D305">
            <v>3.8</v>
          </cell>
          <cell r="E305">
            <v>4.3</v>
          </cell>
          <cell r="F305">
            <v>3.1</v>
          </cell>
          <cell r="G305">
            <v>2.4</v>
          </cell>
          <cell r="H305">
            <v>3.3</v>
          </cell>
        </row>
        <row r="306">
          <cell r="D306">
            <v>12.6</v>
          </cell>
          <cell r="E306">
            <v>11.5</v>
          </cell>
          <cell r="F306">
            <v>12.2</v>
          </cell>
          <cell r="G306">
            <v>10</v>
          </cell>
          <cell r="H306">
            <v>10.1</v>
          </cell>
        </row>
        <row r="307">
          <cell r="D307">
            <v>4.8</v>
          </cell>
          <cell r="E307">
            <v>5.0999999999999996</v>
          </cell>
          <cell r="F307">
            <v>5.5</v>
          </cell>
          <cell r="G307">
            <v>3.5</v>
          </cell>
          <cell r="H307">
            <v>4.4000000000000004</v>
          </cell>
        </row>
        <row r="308">
          <cell r="D308">
            <v>2.9</v>
          </cell>
          <cell r="E308">
            <v>3.4</v>
          </cell>
          <cell r="F308">
            <v>3.1</v>
          </cell>
          <cell r="G308">
            <v>3.6</v>
          </cell>
          <cell r="H308">
            <v>2.9</v>
          </cell>
        </row>
        <row r="309">
          <cell r="D309">
            <v>14.1</v>
          </cell>
          <cell r="E309">
            <v>16.399999999999999</v>
          </cell>
          <cell r="F309">
            <v>14.6</v>
          </cell>
          <cell r="G309">
            <v>12.2</v>
          </cell>
          <cell r="H309">
            <v>12</v>
          </cell>
        </row>
        <row r="310">
          <cell r="D310">
            <v>6.4</v>
          </cell>
          <cell r="E310">
            <v>7.9</v>
          </cell>
          <cell r="F310">
            <v>7.6</v>
          </cell>
          <cell r="G310">
            <v>5.8</v>
          </cell>
          <cell r="H310">
            <v>6.2</v>
          </cell>
        </row>
        <row r="311">
          <cell r="D311">
            <v>2.8</v>
          </cell>
          <cell r="E311">
            <v>2.4</v>
          </cell>
          <cell r="F311">
            <v>2.2999999999999998</v>
          </cell>
          <cell r="G311">
            <v>2.7</v>
          </cell>
          <cell r="H311">
            <v>2.6</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_SS"/>
    </sheetNames>
    <sheetDataSet>
      <sheetData sheetId="0">
        <row r="5">
          <cell r="B5" t="str">
            <v>mar.</v>
          </cell>
          <cell r="C5" t="str">
            <v>abr.</v>
          </cell>
          <cell r="D5" t="str">
            <v>mai.</v>
          </cell>
          <cell r="E5" t="str">
            <v>jun.</v>
          </cell>
          <cell r="F5" t="str">
            <v>jul.</v>
          </cell>
          <cell r="G5" t="str">
            <v>ago.</v>
          </cell>
          <cell r="H5" t="str">
            <v>set.</v>
          </cell>
          <cell r="I5" t="str">
            <v>out.</v>
          </cell>
          <cell r="J5" t="str">
            <v>nov.</v>
          </cell>
          <cell r="K5" t="str">
            <v>dez.</v>
          </cell>
          <cell r="L5" t="str">
            <v>jan.</v>
          </cell>
          <cell r="M5" t="str">
            <v>fev.</v>
          </cell>
          <cell r="N5" t="str">
            <v>mar.</v>
          </cell>
        </row>
        <row r="8">
          <cell r="B8">
            <v>66</v>
          </cell>
          <cell r="C8">
            <v>61</v>
          </cell>
          <cell r="D8">
            <v>45</v>
          </cell>
          <cell r="E8">
            <v>39</v>
          </cell>
          <cell r="F8">
            <v>39</v>
          </cell>
          <cell r="G8">
            <v>32</v>
          </cell>
          <cell r="H8">
            <v>29</v>
          </cell>
          <cell r="I8">
            <v>24</v>
          </cell>
          <cell r="J8">
            <v>42</v>
          </cell>
          <cell r="K8">
            <v>49</v>
          </cell>
          <cell r="L8">
            <v>48</v>
          </cell>
          <cell r="M8">
            <v>53</v>
          </cell>
          <cell r="N8">
            <v>60</v>
          </cell>
        </row>
        <row r="14">
          <cell r="A14" t="str">
            <v>Redução de Horário de Trabalho</v>
          </cell>
          <cell r="B14">
            <v>594</v>
          </cell>
          <cell r="C14">
            <v>724</v>
          </cell>
          <cell r="D14">
            <v>819</v>
          </cell>
          <cell r="E14">
            <v>581</v>
          </cell>
          <cell r="F14">
            <v>548</v>
          </cell>
          <cell r="G14">
            <v>217</v>
          </cell>
          <cell r="H14">
            <v>338</v>
          </cell>
          <cell r="I14">
            <v>478</v>
          </cell>
          <cell r="J14">
            <v>710</v>
          </cell>
          <cell r="K14">
            <v>1085</v>
          </cell>
          <cell r="L14">
            <v>1015</v>
          </cell>
          <cell r="M14">
            <v>1168</v>
          </cell>
          <cell r="N14">
            <v>1042</v>
          </cell>
        </row>
        <row r="15">
          <cell r="A15" t="str">
            <v>Suspensão Temporária</v>
          </cell>
          <cell r="B15">
            <v>298</v>
          </cell>
          <cell r="C15">
            <v>304</v>
          </cell>
          <cell r="D15">
            <v>182</v>
          </cell>
          <cell r="E15">
            <v>161</v>
          </cell>
          <cell r="F15">
            <v>158</v>
          </cell>
          <cell r="G15">
            <v>161</v>
          </cell>
          <cell r="H15">
            <v>213</v>
          </cell>
          <cell r="I15">
            <v>148</v>
          </cell>
          <cell r="J15">
            <v>221</v>
          </cell>
          <cell r="K15">
            <v>208</v>
          </cell>
          <cell r="L15">
            <v>383</v>
          </cell>
          <cell r="M15">
            <v>293</v>
          </cell>
          <cell r="N15">
            <v>215</v>
          </cell>
        </row>
        <row r="16">
          <cell r="B16">
            <v>892</v>
          </cell>
          <cell r="C16">
            <v>1028</v>
          </cell>
          <cell r="D16">
            <v>1001</v>
          </cell>
          <cell r="E16">
            <v>742</v>
          </cell>
          <cell r="F16">
            <v>706</v>
          </cell>
          <cell r="G16">
            <v>378</v>
          </cell>
          <cell r="H16">
            <v>551</v>
          </cell>
          <cell r="I16">
            <v>626</v>
          </cell>
          <cell r="J16">
            <v>931</v>
          </cell>
          <cell r="K16">
            <v>1293</v>
          </cell>
          <cell r="L16">
            <v>1398</v>
          </cell>
          <cell r="M16">
            <v>1461</v>
          </cell>
          <cell r="N16">
            <v>1257</v>
          </cell>
        </row>
        <row r="25">
          <cell r="B25" t="str">
            <v>2005</v>
          </cell>
          <cell r="C25" t="str">
            <v>2006</v>
          </cell>
          <cell r="D25" t="str">
            <v>2007</v>
          </cell>
          <cell r="E25" t="str">
            <v>2008</v>
          </cell>
          <cell r="F25" t="str">
            <v>2009</v>
          </cell>
          <cell r="G25" t="str">
            <v>2010</v>
          </cell>
          <cell r="H25" t="str">
            <v>2011</v>
          </cell>
          <cell r="I25" t="str">
            <v>2012</v>
          </cell>
          <cell r="J25">
            <v>2013</v>
          </cell>
          <cell r="K25">
            <v>2014</v>
          </cell>
          <cell r="L25">
            <v>2015</v>
          </cell>
          <cell r="M25">
            <v>2016</v>
          </cell>
          <cell r="N25">
            <v>2017</v>
          </cell>
        </row>
        <row r="27">
          <cell r="B27">
            <v>34</v>
          </cell>
          <cell r="C27">
            <v>49</v>
          </cell>
          <cell r="D27">
            <v>28</v>
          </cell>
          <cell r="E27">
            <v>54</v>
          </cell>
          <cell r="F27">
            <v>423</v>
          </cell>
          <cell r="G27">
            <v>324</v>
          </cell>
          <cell r="H27">
            <v>266</v>
          </cell>
          <cell r="I27">
            <v>550</v>
          </cell>
          <cell r="J27">
            <v>547</v>
          </cell>
          <cell r="K27">
            <v>344</v>
          </cell>
          <cell r="L27">
            <v>254</v>
          </cell>
          <cell r="M27">
            <v>211</v>
          </cell>
          <cell r="N27">
            <v>161</v>
          </cell>
        </row>
        <row r="33">
          <cell r="B33">
            <v>186</v>
          </cell>
          <cell r="C33">
            <v>101</v>
          </cell>
          <cell r="D33">
            <v>116</v>
          </cell>
          <cell r="E33">
            <v>122</v>
          </cell>
          <cell r="F33">
            <v>9492</v>
          </cell>
          <cell r="G33">
            <v>3334</v>
          </cell>
          <cell r="H33">
            <v>2266</v>
          </cell>
          <cell r="I33">
            <v>4718</v>
          </cell>
          <cell r="J33">
            <v>3439</v>
          </cell>
          <cell r="K33">
            <v>2281</v>
          </cell>
          <cell r="L33">
            <v>2413</v>
          </cell>
          <cell r="M33">
            <v>2142</v>
          </cell>
          <cell r="N33">
            <v>2201</v>
          </cell>
        </row>
        <row r="34">
          <cell r="B34">
            <v>402</v>
          </cell>
          <cell r="C34">
            <v>563</v>
          </cell>
          <cell r="D34">
            <v>775</v>
          </cell>
          <cell r="E34">
            <v>1300</v>
          </cell>
          <cell r="F34">
            <v>9786</v>
          </cell>
          <cell r="G34">
            <v>2811</v>
          </cell>
          <cell r="H34">
            <v>1335</v>
          </cell>
          <cell r="I34">
            <v>3985</v>
          </cell>
          <cell r="J34">
            <v>3995</v>
          </cell>
          <cell r="K34">
            <v>2179</v>
          </cell>
          <cell r="L34">
            <v>1459</v>
          </cell>
          <cell r="M34">
            <v>1984</v>
          </cell>
          <cell r="N34">
            <v>1062</v>
          </cell>
        </row>
        <row r="35">
          <cell r="B35">
            <v>588</v>
          </cell>
          <cell r="C35">
            <v>664</v>
          </cell>
          <cell r="D35">
            <v>891</v>
          </cell>
          <cell r="E35">
            <v>1422</v>
          </cell>
          <cell r="F35">
            <v>19278</v>
          </cell>
          <cell r="G35">
            <v>6145</v>
          </cell>
          <cell r="H35">
            <v>3601</v>
          </cell>
          <cell r="I35">
            <v>8703</v>
          </cell>
          <cell r="J35">
            <v>7434</v>
          </cell>
          <cell r="K35">
            <v>4460</v>
          </cell>
          <cell r="L35">
            <v>3872</v>
          </cell>
          <cell r="M35">
            <v>4126</v>
          </cell>
          <cell r="N35">
            <v>3263</v>
          </cell>
        </row>
        <row r="36">
          <cell r="A36" t="str">
            <v>partir de 2005 apenas são contabilizados beneficiários com lançamento cujo o motivo tenha sido "Concessão Normal".</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Base"/>
      <sheetName val="dados_IPC1"/>
      <sheetName val="LER"/>
    </sheetNames>
    <sheetDataSet>
      <sheetData sheetId="0"/>
      <sheetData sheetId="1">
        <row r="7">
          <cell r="N7" t="str">
            <v xml:space="preserve">  Artigos de vestuário  </v>
          </cell>
          <cell r="O7">
            <v>31.237895986768628</v>
          </cell>
        </row>
        <row r="8">
          <cell r="N8" t="str">
            <v xml:space="preserve">  Transportes aéreos de passageiros  </v>
          </cell>
          <cell r="O8">
            <v>23.604685180570151</v>
          </cell>
        </row>
        <row r="9">
          <cell r="N9" t="str">
            <v xml:space="preserve">  Outros artigos e acessórios de vestuário  </v>
          </cell>
          <cell r="O9">
            <v>15.593274111675125</v>
          </cell>
        </row>
        <row r="10">
          <cell r="N10" t="str">
            <v xml:space="preserve">  Calçado  </v>
          </cell>
          <cell r="O10">
            <v>14.721211275821421</v>
          </cell>
        </row>
        <row r="11">
          <cell r="N11" t="str">
            <v xml:space="preserve">  Serviços de alojamento   </v>
          </cell>
          <cell r="O11">
            <v>14.374042824393364</v>
          </cell>
        </row>
        <row r="12">
          <cell r="N12" t="str">
            <v xml:space="preserve">  Jardinagem  </v>
          </cell>
          <cell r="O12">
            <v>-5.3001271126594807</v>
          </cell>
        </row>
        <row r="13">
          <cell r="N13" t="str">
            <v xml:space="preserve">  Cerveja  </v>
          </cell>
          <cell r="O13">
            <v>-2.9738855408813047</v>
          </cell>
        </row>
        <row r="14">
          <cell r="N14" t="str">
            <v xml:space="preserve">  Meios ou suportes de gravação</v>
          </cell>
          <cell r="O14">
            <v>-2.8697179417483731</v>
          </cell>
        </row>
        <row r="15">
          <cell r="N15" t="str">
            <v xml:space="preserve">  Equipamento telefónico e de telecópia</v>
          </cell>
          <cell r="O15">
            <v>-2.7751792952915522</v>
          </cell>
        </row>
        <row r="16">
          <cell r="N16" t="str">
            <v xml:space="preserve">  Equipamento de processamento de dados</v>
          </cell>
          <cell r="O16">
            <v>-2.3167128903894718</v>
          </cell>
        </row>
      </sheetData>
      <sheetData sheetId="2"/>
      <sheetData sheetId="3"/>
      <sheetData sheetId="4">
        <row r="1">
          <cell r="B1">
            <v>16</v>
          </cell>
        </row>
        <row r="7">
          <cell r="A7"/>
          <cell r="B7" t="str">
            <v>jan.</v>
          </cell>
          <cell r="C7" t="str">
            <v>fev.</v>
          </cell>
          <cell r="D7" t="str">
            <v>mar.</v>
          </cell>
          <cell r="E7" t="str">
            <v>abr.</v>
          </cell>
          <cell r="F7" t="str">
            <v>mai.</v>
          </cell>
          <cell r="G7" t="str">
            <v>jun.</v>
          </cell>
          <cell r="H7" t="str">
            <v>jul.</v>
          </cell>
          <cell r="I7" t="str">
            <v>ago.</v>
          </cell>
          <cell r="J7" t="str">
            <v>set.</v>
          </cell>
          <cell r="K7" t="str">
            <v>out.</v>
          </cell>
          <cell r="L7" t="str">
            <v>nov.</v>
          </cell>
          <cell r="M7" t="str">
            <v>dez.</v>
          </cell>
          <cell r="N7" t="str">
            <v>jan.</v>
          </cell>
          <cell r="O7" t="str">
            <v>fev.</v>
          </cell>
          <cell r="P7" t="str">
            <v>mar.</v>
          </cell>
          <cell r="Q7" t="str">
            <v>abr.</v>
          </cell>
          <cell r="R7" t="str">
            <v>mai.</v>
          </cell>
          <cell r="S7" t="str">
            <v>jun.</v>
          </cell>
          <cell r="T7" t="str">
            <v>jul.</v>
          </cell>
          <cell r="U7" t="str">
            <v>ago.</v>
          </cell>
          <cell r="V7" t="str">
            <v>set.</v>
          </cell>
          <cell r="W7" t="str">
            <v>out.</v>
          </cell>
          <cell r="X7" t="str">
            <v>nov.</v>
          </cell>
          <cell r="Y7" t="str">
            <v>dez.</v>
          </cell>
        </row>
        <row r="8">
          <cell r="A8" t="str">
            <v>Em cadeia</v>
          </cell>
          <cell r="B8">
            <v>-0.59</v>
          </cell>
          <cell r="C8">
            <v>-0.23</v>
          </cell>
          <cell r="D8">
            <v>1.75</v>
          </cell>
          <cell r="E8">
            <v>0.95</v>
          </cell>
          <cell r="F8">
            <v>-0.24</v>
          </cell>
          <cell r="G8">
            <v>-0.4</v>
          </cell>
          <cell r="H8">
            <v>-0.67</v>
          </cell>
          <cell r="I8">
            <v>0.01</v>
          </cell>
          <cell r="J8">
            <v>0.95</v>
          </cell>
          <cell r="K8">
            <v>0.34</v>
          </cell>
          <cell r="L8">
            <v>-0.35</v>
          </cell>
          <cell r="M8">
            <v>-0.04</v>
          </cell>
          <cell r="N8">
            <v>-1.02</v>
          </cell>
          <cell r="O8">
            <v>-0.68</v>
          </cell>
          <cell r="P8">
            <v>1.86</v>
          </cell>
          <cell r="Q8" t="str">
            <v/>
          </cell>
          <cell r="R8" t="str">
            <v/>
          </cell>
          <cell r="S8" t="str">
            <v/>
          </cell>
          <cell r="T8" t="str">
            <v/>
          </cell>
          <cell r="U8" t="str">
            <v/>
          </cell>
          <cell r="V8" t="str">
            <v/>
          </cell>
          <cell r="W8" t="str">
            <v/>
          </cell>
          <cell r="X8" t="str">
            <v/>
          </cell>
          <cell r="Y8" t="str">
            <v/>
          </cell>
        </row>
        <row r="9">
          <cell r="A9" t="str">
            <v>Homóloga</v>
          </cell>
          <cell r="B9">
            <v>1.33</v>
          </cell>
          <cell r="C9">
            <v>1.55</v>
          </cell>
          <cell r="D9">
            <v>1.37</v>
          </cell>
          <cell r="E9">
            <v>1.98</v>
          </cell>
          <cell r="F9">
            <v>1.45</v>
          </cell>
          <cell r="G9">
            <v>0.91</v>
          </cell>
          <cell r="H9">
            <v>0.9</v>
          </cell>
          <cell r="I9">
            <v>1.1399999999999999</v>
          </cell>
          <cell r="J9">
            <v>1.39</v>
          </cell>
          <cell r="K9">
            <v>1.39</v>
          </cell>
          <cell r="L9">
            <v>1.55</v>
          </cell>
          <cell r="M9">
            <v>1.47</v>
          </cell>
          <cell r="N9">
            <v>1.03</v>
          </cell>
          <cell r="O9">
            <v>0.57999999999999996</v>
          </cell>
          <cell r="P9">
            <v>0.69</v>
          </cell>
          <cell r="Q9" t="str">
            <v/>
          </cell>
          <cell r="R9" t="str">
            <v/>
          </cell>
          <cell r="S9" t="str">
            <v/>
          </cell>
          <cell r="T9" t="str">
            <v/>
          </cell>
          <cell r="U9" t="str">
            <v/>
          </cell>
          <cell r="V9" t="str">
            <v/>
          </cell>
          <cell r="W9" t="str">
            <v/>
          </cell>
          <cell r="X9" t="str">
            <v/>
          </cell>
          <cell r="Y9" t="str">
            <v/>
          </cell>
        </row>
        <row r="10">
          <cell r="A10" t="str">
            <v>Média (últimos 12 meses)</v>
          </cell>
          <cell r="B10">
            <v>0.65</v>
          </cell>
          <cell r="C10">
            <v>0.75</v>
          </cell>
          <cell r="D10">
            <v>0.82</v>
          </cell>
          <cell r="E10">
            <v>0.95</v>
          </cell>
          <cell r="F10">
            <v>1.04</v>
          </cell>
          <cell r="G10">
            <v>1.07</v>
          </cell>
          <cell r="H10">
            <v>1.1000000000000001</v>
          </cell>
          <cell r="I10">
            <v>1.1299999999999999</v>
          </cell>
          <cell r="J10">
            <v>1.2</v>
          </cell>
          <cell r="K10">
            <v>1.24</v>
          </cell>
          <cell r="L10">
            <v>1.32</v>
          </cell>
          <cell r="M10">
            <v>1.37</v>
          </cell>
          <cell r="N10">
            <v>1.34</v>
          </cell>
          <cell r="O10">
            <v>1.26</v>
          </cell>
          <cell r="P10">
            <v>1.21</v>
          </cell>
          <cell r="Q10" t="str">
            <v/>
          </cell>
          <cell r="R10" t="str">
            <v/>
          </cell>
          <cell r="S10" t="str">
            <v/>
          </cell>
          <cell r="T10" t="str">
            <v/>
          </cell>
          <cell r="U10" t="str">
            <v/>
          </cell>
          <cell r="V10" t="str">
            <v/>
          </cell>
          <cell r="W10" t="str">
            <v/>
          </cell>
          <cell r="X10" t="str">
            <v/>
          </cell>
          <cell r="Y10" t="str">
            <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_SS"/>
      <sheetName val="HELP_esquema actualizacao"/>
      <sheetName val="HELP_funcao indice"/>
    </sheetNames>
    <sheetDataSet>
      <sheetData sheetId="0">
        <row r="1">
          <cell r="H1" t="str">
            <v>março</v>
          </cell>
        </row>
        <row r="5">
          <cell r="B5" t="str">
            <v>out.</v>
          </cell>
          <cell r="C5" t="str">
            <v>nov.</v>
          </cell>
          <cell r="D5" t="str">
            <v>dez.</v>
          </cell>
          <cell r="E5" t="str">
            <v>jan.</v>
          </cell>
          <cell r="F5" t="str">
            <v>fev.</v>
          </cell>
          <cell r="G5" t="str">
            <v>mar.</v>
          </cell>
        </row>
        <row r="8">
          <cell r="B8">
            <v>4947</v>
          </cell>
          <cell r="C8">
            <v>4858</v>
          </cell>
          <cell r="D8">
            <v>4837</v>
          </cell>
          <cell r="E8">
            <v>4920</v>
          </cell>
          <cell r="F8">
            <v>5004</v>
          </cell>
          <cell r="G8">
            <v>5068</v>
          </cell>
        </row>
        <row r="9">
          <cell r="B9">
            <v>1631</v>
          </cell>
          <cell r="C9">
            <v>1659</v>
          </cell>
          <cell r="D9">
            <v>1668</v>
          </cell>
          <cell r="E9">
            <v>1668</v>
          </cell>
          <cell r="F9">
            <v>1680</v>
          </cell>
          <cell r="G9">
            <v>1701</v>
          </cell>
        </row>
        <row r="10">
          <cell r="B10">
            <v>3023</v>
          </cell>
          <cell r="C10">
            <v>3052</v>
          </cell>
          <cell r="D10">
            <v>3121</v>
          </cell>
          <cell r="E10">
            <v>3181</v>
          </cell>
          <cell r="F10">
            <v>3253</v>
          </cell>
          <cell r="G10">
            <v>3299</v>
          </cell>
        </row>
        <row r="11">
          <cell r="B11">
            <v>907</v>
          </cell>
          <cell r="C11">
            <v>918</v>
          </cell>
          <cell r="D11">
            <v>950</v>
          </cell>
          <cell r="E11">
            <v>952</v>
          </cell>
          <cell r="F11">
            <v>991</v>
          </cell>
          <cell r="G11">
            <v>972</v>
          </cell>
        </row>
        <row r="12">
          <cell r="B12">
            <v>1610</v>
          </cell>
          <cell r="C12">
            <v>1667</v>
          </cell>
          <cell r="D12">
            <v>1694</v>
          </cell>
          <cell r="E12">
            <v>1708</v>
          </cell>
          <cell r="F12">
            <v>1720</v>
          </cell>
          <cell r="G12">
            <v>1737</v>
          </cell>
        </row>
        <row r="13">
          <cell r="B13">
            <v>3550</v>
          </cell>
          <cell r="C13">
            <v>3570</v>
          </cell>
          <cell r="D13">
            <v>3581</v>
          </cell>
          <cell r="E13">
            <v>3636</v>
          </cell>
          <cell r="F13">
            <v>3697</v>
          </cell>
          <cell r="G13">
            <v>3675</v>
          </cell>
        </row>
        <row r="14">
          <cell r="B14">
            <v>1437</v>
          </cell>
          <cell r="C14">
            <v>1391</v>
          </cell>
          <cell r="D14">
            <v>1410</v>
          </cell>
          <cell r="E14">
            <v>1397</v>
          </cell>
          <cell r="F14">
            <v>1389</v>
          </cell>
          <cell r="G14">
            <v>1389</v>
          </cell>
        </row>
        <row r="15">
          <cell r="B15">
            <v>2572</v>
          </cell>
          <cell r="C15">
            <v>2652</v>
          </cell>
          <cell r="D15">
            <v>2698</v>
          </cell>
          <cell r="E15">
            <v>2732</v>
          </cell>
          <cell r="F15">
            <v>2685</v>
          </cell>
          <cell r="G15">
            <v>2674</v>
          </cell>
        </row>
        <row r="16">
          <cell r="B16">
            <v>1238</v>
          </cell>
          <cell r="C16">
            <v>1270</v>
          </cell>
          <cell r="D16">
            <v>1294</v>
          </cell>
          <cell r="E16">
            <v>1308</v>
          </cell>
          <cell r="F16">
            <v>1287</v>
          </cell>
          <cell r="G16">
            <v>1331</v>
          </cell>
        </row>
        <row r="17">
          <cell r="B17">
            <v>2017</v>
          </cell>
          <cell r="C17">
            <v>2017</v>
          </cell>
          <cell r="D17">
            <v>2078</v>
          </cell>
          <cell r="E17">
            <v>2100</v>
          </cell>
          <cell r="F17">
            <v>2129</v>
          </cell>
          <cell r="G17">
            <v>2103</v>
          </cell>
        </row>
        <row r="18">
          <cell r="B18">
            <v>17037</v>
          </cell>
          <cell r="C18">
            <v>17241</v>
          </cell>
          <cell r="D18">
            <v>17423</v>
          </cell>
          <cell r="E18">
            <v>17480</v>
          </cell>
          <cell r="F18">
            <v>17746</v>
          </cell>
          <cell r="G18">
            <v>17872</v>
          </cell>
        </row>
        <row r="19">
          <cell r="B19">
            <v>1265</v>
          </cell>
          <cell r="C19">
            <v>1276</v>
          </cell>
          <cell r="D19">
            <v>1306</v>
          </cell>
          <cell r="E19">
            <v>1285</v>
          </cell>
          <cell r="F19">
            <v>1297</v>
          </cell>
          <cell r="G19">
            <v>1308</v>
          </cell>
        </row>
        <row r="20">
          <cell r="B20">
            <v>29647</v>
          </cell>
          <cell r="C20">
            <v>30077</v>
          </cell>
          <cell r="D20">
            <v>30631</v>
          </cell>
          <cell r="E20">
            <v>30701</v>
          </cell>
          <cell r="F20">
            <v>30739</v>
          </cell>
          <cell r="G20">
            <v>30763</v>
          </cell>
        </row>
        <row r="21">
          <cell r="B21">
            <v>2510</v>
          </cell>
          <cell r="C21">
            <v>2501</v>
          </cell>
          <cell r="D21">
            <v>2531</v>
          </cell>
          <cell r="E21">
            <v>2523</v>
          </cell>
          <cell r="F21">
            <v>2546</v>
          </cell>
          <cell r="G21">
            <v>2539</v>
          </cell>
        </row>
        <row r="22">
          <cell r="B22">
            <v>8289</v>
          </cell>
          <cell r="C22">
            <v>8621</v>
          </cell>
          <cell r="D22">
            <v>8726</v>
          </cell>
          <cell r="E22">
            <v>8710</v>
          </cell>
          <cell r="F22">
            <v>8839</v>
          </cell>
          <cell r="G22">
            <v>8923</v>
          </cell>
        </row>
        <row r="23">
          <cell r="B23">
            <v>1223</v>
          </cell>
          <cell r="C23">
            <v>1232</v>
          </cell>
          <cell r="D23">
            <v>1230</v>
          </cell>
          <cell r="E23">
            <v>1223</v>
          </cell>
          <cell r="F23">
            <v>1256</v>
          </cell>
          <cell r="G23">
            <v>1237</v>
          </cell>
        </row>
        <row r="24">
          <cell r="B24">
            <v>2782</v>
          </cell>
          <cell r="C24">
            <v>2821</v>
          </cell>
          <cell r="D24">
            <v>2839</v>
          </cell>
          <cell r="E24">
            <v>2874</v>
          </cell>
          <cell r="F24">
            <v>2927</v>
          </cell>
          <cell r="G24">
            <v>2888</v>
          </cell>
        </row>
        <row r="25">
          <cell r="B25">
            <v>3517</v>
          </cell>
          <cell r="C25">
            <v>3554</v>
          </cell>
          <cell r="D25">
            <v>3627</v>
          </cell>
          <cell r="E25">
            <v>3655</v>
          </cell>
          <cell r="F25">
            <v>3671</v>
          </cell>
          <cell r="G25">
            <v>3643</v>
          </cell>
        </row>
        <row r="26">
          <cell r="B26">
            <v>6179</v>
          </cell>
          <cell r="C26">
            <v>6372</v>
          </cell>
          <cell r="D26">
            <v>6497</v>
          </cell>
          <cell r="E26">
            <v>6553</v>
          </cell>
          <cell r="F26">
            <v>6641</v>
          </cell>
          <cell r="G26">
            <v>6595</v>
          </cell>
        </row>
        <row r="27">
          <cell r="B27">
            <v>1671</v>
          </cell>
          <cell r="C27">
            <v>1684</v>
          </cell>
          <cell r="D27">
            <v>1729</v>
          </cell>
          <cell r="E27">
            <v>1729</v>
          </cell>
          <cell r="F27">
            <v>1793</v>
          </cell>
          <cell r="G27">
            <v>1836</v>
          </cell>
        </row>
        <row r="28">
          <cell r="B28">
            <v>97052</v>
          </cell>
          <cell r="C28">
            <v>98433</v>
          </cell>
          <cell r="D28">
            <v>99870</v>
          </cell>
          <cell r="E28">
            <v>100335</v>
          </cell>
          <cell r="F28">
            <v>101290</v>
          </cell>
          <cell r="G28">
            <v>101553</v>
          </cell>
        </row>
        <row r="34">
          <cell r="B34">
            <v>10214</v>
          </cell>
          <cell r="C34">
            <v>10020</v>
          </cell>
          <cell r="D34">
            <v>10012</v>
          </cell>
          <cell r="E34">
            <v>10137</v>
          </cell>
          <cell r="F34">
            <v>10307</v>
          </cell>
          <cell r="G34">
            <v>10491</v>
          </cell>
        </row>
        <row r="35">
          <cell r="B35">
            <v>4509</v>
          </cell>
          <cell r="C35">
            <v>4613</v>
          </cell>
          <cell r="D35">
            <v>4621</v>
          </cell>
          <cell r="E35">
            <v>4611</v>
          </cell>
          <cell r="F35">
            <v>4673</v>
          </cell>
          <cell r="G35">
            <v>4753</v>
          </cell>
        </row>
        <row r="36">
          <cell r="B36">
            <v>5948</v>
          </cell>
          <cell r="C36">
            <v>6045</v>
          </cell>
          <cell r="D36">
            <v>6257</v>
          </cell>
          <cell r="E36">
            <v>6326</v>
          </cell>
          <cell r="F36">
            <v>6490</v>
          </cell>
          <cell r="G36">
            <v>6632</v>
          </cell>
        </row>
        <row r="37">
          <cell r="B37">
            <v>2045</v>
          </cell>
          <cell r="C37">
            <v>2114</v>
          </cell>
          <cell r="D37">
            <v>2169</v>
          </cell>
          <cell r="E37">
            <v>2181</v>
          </cell>
          <cell r="F37">
            <v>2231</v>
          </cell>
          <cell r="G37">
            <v>2224</v>
          </cell>
        </row>
        <row r="38">
          <cell r="B38">
            <v>3427</v>
          </cell>
          <cell r="C38">
            <v>3593</v>
          </cell>
          <cell r="D38">
            <v>3669</v>
          </cell>
          <cell r="E38">
            <v>3650</v>
          </cell>
          <cell r="F38">
            <v>3700</v>
          </cell>
          <cell r="G38">
            <v>3695</v>
          </cell>
        </row>
        <row r="39">
          <cell r="B39">
            <v>6345</v>
          </cell>
          <cell r="C39">
            <v>6388</v>
          </cell>
          <cell r="D39">
            <v>6414</v>
          </cell>
          <cell r="E39">
            <v>6523</v>
          </cell>
          <cell r="F39">
            <v>6629</v>
          </cell>
          <cell r="G39">
            <v>6598</v>
          </cell>
        </row>
        <row r="40">
          <cell r="B40">
            <v>3461</v>
          </cell>
          <cell r="C40">
            <v>3355</v>
          </cell>
          <cell r="D40">
            <v>3412</v>
          </cell>
          <cell r="E40">
            <v>3402</v>
          </cell>
          <cell r="F40">
            <v>3417</v>
          </cell>
          <cell r="G40">
            <v>3435</v>
          </cell>
        </row>
        <row r="41">
          <cell r="B41">
            <v>5229</v>
          </cell>
          <cell r="C41">
            <v>5331</v>
          </cell>
          <cell r="D41">
            <v>5446</v>
          </cell>
          <cell r="E41">
            <v>5514</v>
          </cell>
          <cell r="F41">
            <v>5610</v>
          </cell>
          <cell r="G41">
            <v>5712</v>
          </cell>
        </row>
        <row r="42">
          <cell r="B42">
            <v>2747</v>
          </cell>
          <cell r="C42">
            <v>2899</v>
          </cell>
          <cell r="D42">
            <v>2962</v>
          </cell>
          <cell r="E42">
            <v>2945</v>
          </cell>
          <cell r="F42">
            <v>2891</v>
          </cell>
          <cell r="G42">
            <v>2996</v>
          </cell>
        </row>
        <row r="43">
          <cell r="B43">
            <v>3973</v>
          </cell>
          <cell r="C43">
            <v>4056</v>
          </cell>
          <cell r="D43">
            <v>4180</v>
          </cell>
          <cell r="E43">
            <v>4170</v>
          </cell>
          <cell r="F43">
            <v>4269</v>
          </cell>
          <cell r="G43">
            <v>4275</v>
          </cell>
        </row>
        <row r="44">
          <cell r="B44">
            <v>37600</v>
          </cell>
          <cell r="C44">
            <v>38077</v>
          </cell>
          <cell r="D44">
            <v>38510</v>
          </cell>
          <cell r="E44">
            <v>38523</v>
          </cell>
          <cell r="F44">
            <v>39166</v>
          </cell>
          <cell r="G44">
            <v>39424</v>
          </cell>
        </row>
        <row r="45">
          <cell r="B45">
            <v>3198</v>
          </cell>
          <cell r="C45">
            <v>3270</v>
          </cell>
          <cell r="D45">
            <v>3338</v>
          </cell>
          <cell r="E45">
            <v>3306</v>
          </cell>
          <cell r="F45">
            <v>3329</v>
          </cell>
          <cell r="G45">
            <v>3355</v>
          </cell>
        </row>
        <row r="46">
          <cell r="B46">
            <v>62572</v>
          </cell>
          <cell r="C46">
            <v>63464</v>
          </cell>
          <cell r="D46">
            <v>64494</v>
          </cell>
          <cell r="E46">
            <v>64592</v>
          </cell>
          <cell r="F46">
            <v>64768</v>
          </cell>
          <cell r="G46">
            <v>64964</v>
          </cell>
        </row>
        <row r="47">
          <cell r="B47">
            <v>5387</v>
          </cell>
          <cell r="C47">
            <v>5494</v>
          </cell>
          <cell r="D47">
            <v>5623</v>
          </cell>
          <cell r="E47">
            <v>5616</v>
          </cell>
          <cell r="F47">
            <v>5657</v>
          </cell>
          <cell r="G47">
            <v>5730</v>
          </cell>
        </row>
        <row r="48">
          <cell r="B48">
            <v>18241</v>
          </cell>
          <cell r="C48">
            <v>18806</v>
          </cell>
          <cell r="D48">
            <v>19235</v>
          </cell>
          <cell r="E48">
            <v>19285</v>
          </cell>
          <cell r="F48">
            <v>19743</v>
          </cell>
          <cell r="G48">
            <v>20073</v>
          </cell>
        </row>
        <row r="49">
          <cell r="B49">
            <v>2205</v>
          </cell>
          <cell r="C49">
            <v>2230</v>
          </cell>
          <cell r="D49">
            <v>2255</v>
          </cell>
          <cell r="E49">
            <v>2230</v>
          </cell>
          <cell r="F49">
            <v>2264</v>
          </cell>
          <cell r="G49">
            <v>2235</v>
          </cell>
        </row>
        <row r="50">
          <cell r="B50">
            <v>5475</v>
          </cell>
          <cell r="C50">
            <v>5561</v>
          </cell>
          <cell r="D50">
            <v>5593</v>
          </cell>
          <cell r="E50">
            <v>5653</v>
          </cell>
          <cell r="F50">
            <v>5729</v>
          </cell>
          <cell r="G50">
            <v>5628</v>
          </cell>
        </row>
        <row r="51">
          <cell r="B51">
            <v>7398</v>
          </cell>
          <cell r="C51">
            <v>7494</v>
          </cell>
          <cell r="D51">
            <v>7670</v>
          </cell>
          <cell r="E51">
            <v>7679</v>
          </cell>
          <cell r="F51">
            <v>7730</v>
          </cell>
          <cell r="G51">
            <v>7654</v>
          </cell>
        </row>
        <row r="52">
          <cell r="B52">
            <v>17888</v>
          </cell>
          <cell r="C52">
            <v>18342</v>
          </cell>
          <cell r="D52">
            <v>18661</v>
          </cell>
          <cell r="E52">
            <v>18710</v>
          </cell>
          <cell r="F52">
            <v>19007</v>
          </cell>
          <cell r="G52">
            <v>19038</v>
          </cell>
        </row>
        <row r="53">
          <cell r="B53">
            <v>3839</v>
          </cell>
          <cell r="C53">
            <v>3839</v>
          </cell>
          <cell r="D53">
            <v>3916</v>
          </cell>
          <cell r="E53">
            <v>3935</v>
          </cell>
          <cell r="F53">
            <v>4077</v>
          </cell>
          <cell r="G53">
            <v>4239</v>
          </cell>
        </row>
        <row r="54">
          <cell r="B54">
            <v>211698</v>
          </cell>
          <cell r="C54">
            <v>214991</v>
          </cell>
          <cell r="D54">
            <v>218433</v>
          </cell>
          <cell r="E54">
            <v>218984</v>
          </cell>
          <cell r="F54">
            <v>221687</v>
          </cell>
          <cell r="G54">
            <v>223151</v>
          </cell>
        </row>
        <row r="59">
          <cell r="B59">
            <v>256.79596525858699</v>
          </cell>
        </row>
        <row r="60">
          <cell r="B60">
            <v>326.141875367431</v>
          </cell>
        </row>
        <row r="61">
          <cell r="B61">
            <v>244.667606447689</v>
          </cell>
        </row>
        <row r="62">
          <cell r="B62">
            <v>279.64655349794202</v>
          </cell>
        </row>
        <row r="63">
          <cell r="B63">
            <v>252.67702593659899</v>
          </cell>
        </row>
        <row r="64">
          <cell r="B64">
            <v>229.38332335329301</v>
          </cell>
        </row>
        <row r="65">
          <cell r="B65">
            <v>275.20676025917902</v>
          </cell>
        </row>
        <row r="66">
          <cell r="B66">
            <v>265.130763473054</v>
          </cell>
        </row>
        <row r="67">
          <cell r="B67">
            <v>268.44418113207502</v>
          </cell>
        </row>
        <row r="68">
          <cell r="B68">
            <v>248.51604773269699</v>
          </cell>
        </row>
        <row r="69">
          <cell r="B69">
            <v>262.09499383960599</v>
          </cell>
        </row>
        <row r="70">
          <cell r="B70">
            <v>307.12266819571897</v>
          </cell>
        </row>
        <row r="71">
          <cell r="B71">
            <v>246.129345301981</v>
          </cell>
        </row>
        <row r="72">
          <cell r="B72">
            <v>264.76642209072998</v>
          </cell>
        </row>
        <row r="73">
          <cell r="B73">
            <v>273.98051681614402</v>
          </cell>
        </row>
        <row r="74">
          <cell r="B74">
            <v>227.110485044462</v>
          </cell>
        </row>
        <row r="75">
          <cell r="B75">
            <v>240.205639071701</v>
          </cell>
        </row>
        <row r="76">
          <cell r="B76">
            <v>250.493700852351</v>
          </cell>
        </row>
        <row r="77">
          <cell r="B77">
            <v>278.80390776698999</v>
          </cell>
        </row>
        <row r="78">
          <cell r="B78">
            <v>253.28035106966499</v>
          </cell>
        </row>
        <row r="79">
          <cell r="B79">
            <v>257.53972106959498</v>
          </cell>
        </row>
        <row r="84">
          <cell r="B84">
            <v>122.891399962214</v>
          </cell>
        </row>
        <row r="85">
          <cell r="B85">
            <v>114.739882109617</v>
          </cell>
        </row>
        <row r="86">
          <cell r="B86">
            <v>119.304032329824</v>
          </cell>
        </row>
        <row r="87">
          <cell r="B87">
            <v>121.184329023629</v>
          </cell>
        </row>
        <row r="88">
          <cell r="B88">
            <v>114.493246278402</v>
          </cell>
        </row>
        <row r="89">
          <cell r="B89">
            <v>125.709178102625</v>
          </cell>
        </row>
        <row r="90">
          <cell r="B90">
            <v>108.25890399320301</v>
          </cell>
        </row>
        <row r="91">
          <cell r="B91">
            <v>121.848882008944</v>
          </cell>
        </row>
        <row r="92">
          <cell r="B92">
            <v>114.775262988061</v>
          </cell>
        </row>
        <row r="93">
          <cell r="B93">
            <v>119.963391705069</v>
          </cell>
        </row>
        <row r="94">
          <cell r="B94">
            <v>117.242483403061</v>
          </cell>
        </row>
        <row r="95">
          <cell r="B95">
            <v>117.39229982466399</v>
          </cell>
        </row>
        <row r="96">
          <cell r="B96">
            <v>115.144224027752</v>
          </cell>
        </row>
        <row r="97">
          <cell r="B97">
            <v>114.69290498974701</v>
          </cell>
        </row>
        <row r="98">
          <cell r="B98">
            <v>119.588285868076</v>
          </cell>
        </row>
        <row r="99">
          <cell r="B99">
            <v>122.679331877729</v>
          </cell>
        </row>
        <row r="100">
          <cell r="B100">
            <v>121.983057167986</v>
          </cell>
        </row>
        <row r="101">
          <cell r="B101">
            <v>118.317609090909</v>
          </cell>
        </row>
        <row r="102">
          <cell r="B102">
            <v>84.290742982938895</v>
          </cell>
        </row>
        <row r="103">
          <cell r="B103">
            <v>107.855659892548</v>
          </cell>
        </row>
        <row r="104">
          <cell r="B104">
            <v>114.18586562370299</v>
          </cell>
        </row>
        <row r="109">
          <cell r="B109" t="str">
            <v xml:space="preserve"> Feminino</v>
          </cell>
          <cell r="C109" t="str">
            <v xml:space="preserve"> Masculino</v>
          </cell>
        </row>
        <row r="110">
          <cell r="A110" t="str">
            <v>&lt;18 anos</v>
          </cell>
          <cell r="D110">
            <v>71939</v>
          </cell>
        </row>
        <row r="111">
          <cell r="A111" t="str">
            <v>18 anos</v>
          </cell>
          <cell r="D111">
            <v>4118</v>
          </cell>
        </row>
        <row r="112">
          <cell r="A112" t="str">
            <v>19 anos</v>
          </cell>
          <cell r="D112">
            <v>3870</v>
          </cell>
        </row>
        <row r="113">
          <cell r="A113" t="str">
            <v>20 a 24 anos</v>
          </cell>
          <cell r="D113">
            <v>13672</v>
          </cell>
        </row>
        <row r="114">
          <cell r="A114" t="str">
            <v>25 a 29 anos</v>
          </cell>
          <cell r="D114">
            <v>11178</v>
          </cell>
        </row>
        <row r="115">
          <cell r="A115" t="str">
            <v>30 a 34 anos</v>
          </cell>
          <cell r="D115">
            <v>11985</v>
          </cell>
        </row>
        <row r="116">
          <cell r="A116" t="str">
            <v>35 a 39 anos</v>
          </cell>
          <cell r="D116">
            <v>13476</v>
          </cell>
        </row>
        <row r="117">
          <cell r="A117" t="str">
            <v>40 a 44 anos</v>
          </cell>
          <cell r="D117">
            <v>15975</v>
          </cell>
        </row>
        <row r="118">
          <cell r="A118" t="str">
            <v>45 a 49 anos</v>
          </cell>
          <cell r="D118">
            <v>17540</v>
          </cell>
        </row>
        <row r="119">
          <cell r="A119" t="str">
            <v>50 a 54 anos</v>
          </cell>
          <cell r="D119">
            <v>19838</v>
          </cell>
        </row>
        <row r="120">
          <cell r="A120" t="str">
            <v>55 a 59 anos</v>
          </cell>
          <cell r="D120">
            <v>20183</v>
          </cell>
        </row>
        <row r="121">
          <cell r="A121" t="str">
            <v>60 a 64 anos</v>
          </cell>
          <cell r="D121">
            <v>14786</v>
          </cell>
        </row>
        <row r="122">
          <cell r="A122" t="str">
            <v>&gt;=65 anos</v>
          </cell>
          <cell r="D122">
            <v>4591</v>
          </cell>
        </row>
        <row r="123">
          <cell r="B123">
            <v>114298</v>
          </cell>
          <cell r="C123">
            <v>108853</v>
          </cell>
        </row>
        <row r="140">
          <cell r="B140" t="str">
            <v>situação da base de dados a 31/março/2018</v>
          </cell>
        </row>
        <row r="142">
          <cell r="D142" t="str">
            <v>jul.</v>
          </cell>
          <cell r="G142" t="str">
            <v>ago.</v>
          </cell>
          <cell r="J142" t="str">
            <v>set.</v>
          </cell>
          <cell r="M142" t="str">
            <v>out.</v>
          </cell>
          <cell r="P142" t="str">
            <v>nov.</v>
          </cell>
          <cell r="S142" t="str">
            <v>dez.</v>
          </cell>
          <cell r="V142" t="str">
            <v>jan.</v>
          </cell>
          <cell r="Y142" t="str">
            <v>fev.</v>
          </cell>
          <cell r="AB142" t="str">
            <v>mar.</v>
          </cell>
        </row>
        <row r="169">
          <cell r="B169">
            <v>233731</v>
          </cell>
          <cell r="C169">
            <v>233018</v>
          </cell>
          <cell r="D169">
            <v>232252</v>
          </cell>
          <cell r="E169">
            <v>231618</v>
          </cell>
          <cell r="F169">
            <v>231164</v>
          </cell>
          <cell r="G169">
            <v>230324</v>
          </cell>
          <cell r="H169">
            <v>179636</v>
          </cell>
          <cell r="I169">
            <v>178625</v>
          </cell>
          <cell r="J169">
            <v>177535</v>
          </cell>
        </row>
        <row r="170">
          <cell r="B170">
            <v>123586</v>
          </cell>
          <cell r="C170">
            <v>123288</v>
          </cell>
          <cell r="D170">
            <v>122964</v>
          </cell>
          <cell r="E170">
            <v>122703</v>
          </cell>
          <cell r="F170">
            <v>122539</v>
          </cell>
          <cell r="G170">
            <v>122166</v>
          </cell>
          <cell r="H170">
            <v>93737</v>
          </cell>
          <cell r="I170">
            <v>93260</v>
          </cell>
          <cell r="J170">
            <v>92665</v>
          </cell>
        </row>
        <row r="171">
          <cell r="B171">
            <v>110145</v>
          </cell>
          <cell r="C171">
            <v>109730</v>
          </cell>
          <cell r="D171">
            <v>109288</v>
          </cell>
          <cell r="E171">
            <v>108915</v>
          </cell>
          <cell r="F171">
            <v>108625</v>
          </cell>
          <cell r="G171">
            <v>108158</v>
          </cell>
          <cell r="H171">
            <v>85899</v>
          </cell>
          <cell r="I171">
            <v>85365</v>
          </cell>
          <cell r="J171">
            <v>84870</v>
          </cell>
        </row>
        <row r="201">
          <cell r="B201">
            <v>2034017</v>
          </cell>
          <cell r="C201">
            <v>2035123</v>
          </cell>
          <cell r="D201">
            <v>2035585</v>
          </cell>
          <cell r="E201">
            <v>2036055</v>
          </cell>
          <cell r="F201">
            <v>2037514</v>
          </cell>
          <cell r="G201">
            <v>2038573</v>
          </cell>
          <cell r="H201">
            <v>2037860</v>
          </cell>
          <cell r="I201">
            <v>2036729</v>
          </cell>
          <cell r="J201">
            <v>2033884</v>
          </cell>
        </row>
        <row r="202">
          <cell r="B202">
            <v>957390</v>
          </cell>
          <cell r="C202">
            <v>957833</v>
          </cell>
          <cell r="D202">
            <v>957904</v>
          </cell>
          <cell r="E202">
            <v>957972</v>
          </cell>
          <cell r="F202">
            <v>958342</v>
          </cell>
          <cell r="G202">
            <v>958442</v>
          </cell>
          <cell r="H202">
            <v>957869</v>
          </cell>
          <cell r="I202">
            <v>957448</v>
          </cell>
          <cell r="J202">
            <v>956237</v>
          </cell>
        </row>
        <row r="203">
          <cell r="B203">
            <v>1076627</v>
          </cell>
          <cell r="C203">
            <v>1077290</v>
          </cell>
          <cell r="D203">
            <v>1077681</v>
          </cell>
          <cell r="E203">
            <v>1078083</v>
          </cell>
          <cell r="F203">
            <v>1079172</v>
          </cell>
          <cell r="G203">
            <v>1080131</v>
          </cell>
          <cell r="H203">
            <v>1079991</v>
          </cell>
          <cell r="I203">
            <v>1079281</v>
          </cell>
          <cell r="J203">
            <v>1077647</v>
          </cell>
        </row>
        <row r="233">
          <cell r="B233">
            <v>718739</v>
          </cell>
          <cell r="C233">
            <v>718225</v>
          </cell>
          <cell r="D233">
            <v>712459</v>
          </cell>
          <cell r="E233">
            <v>712788</v>
          </cell>
          <cell r="F233">
            <v>714211</v>
          </cell>
          <cell r="G233">
            <v>715121</v>
          </cell>
          <cell r="H233">
            <v>715383</v>
          </cell>
          <cell r="I233">
            <v>715111</v>
          </cell>
          <cell r="J233">
            <v>712139</v>
          </cell>
        </row>
        <row r="234">
          <cell r="B234">
            <v>133123</v>
          </cell>
          <cell r="C234">
            <v>133279</v>
          </cell>
          <cell r="D234">
            <v>130656</v>
          </cell>
          <cell r="E234">
            <v>130887</v>
          </cell>
          <cell r="F234">
            <v>131463</v>
          </cell>
          <cell r="G234">
            <v>131825</v>
          </cell>
          <cell r="H234">
            <v>132011</v>
          </cell>
          <cell r="I234">
            <v>131998</v>
          </cell>
          <cell r="J234">
            <v>131011</v>
          </cell>
        </row>
        <row r="235">
          <cell r="B235">
            <v>585616</v>
          </cell>
          <cell r="C235">
            <v>584946</v>
          </cell>
          <cell r="D235">
            <v>581803</v>
          </cell>
          <cell r="E235">
            <v>581901</v>
          </cell>
          <cell r="F235">
            <v>582748</v>
          </cell>
          <cell r="G235">
            <v>583296</v>
          </cell>
          <cell r="H235">
            <v>583372</v>
          </cell>
          <cell r="I235">
            <v>583113</v>
          </cell>
          <cell r="J235">
            <v>581128</v>
          </cell>
        </row>
        <row r="238">
          <cell r="B238" t="str">
            <v>situação da base de dados 1/abril/2018</v>
          </cell>
        </row>
        <row r="243">
          <cell r="B243">
            <v>1143150</v>
          </cell>
          <cell r="C243">
            <v>1144587</v>
          </cell>
          <cell r="D243">
            <v>1110738</v>
          </cell>
          <cell r="E243">
            <v>1116267</v>
          </cell>
          <cell r="F243">
            <v>1120072</v>
          </cell>
          <cell r="G243">
            <v>1112824</v>
          </cell>
          <cell r="H243">
            <v>1062483</v>
          </cell>
          <cell r="I243">
            <v>1064332</v>
          </cell>
          <cell r="J243">
            <v>1063723</v>
          </cell>
        </row>
        <row r="249">
          <cell r="B249">
            <v>88819</v>
          </cell>
          <cell r="C249">
            <v>89237</v>
          </cell>
          <cell r="D249">
            <v>89540</v>
          </cell>
          <cell r="E249">
            <v>90285</v>
          </cell>
          <cell r="F249">
            <v>91334</v>
          </cell>
          <cell r="G249">
            <v>91776</v>
          </cell>
          <cell r="H249">
            <v>87667</v>
          </cell>
          <cell r="I249">
            <v>88159</v>
          </cell>
          <cell r="J249">
            <v>88502</v>
          </cell>
        </row>
        <row r="255">
          <cell r="B255">
            <v>8160</v>
          </cell>
          <cell r="C255">
            <v>5001</v>
          </cell>
          <cell r="D255">
            <v>1931</v>
          </cell>
          <cell r="E255">
            <v>623</v>
          </cell>
          <cell r="F255">
            <v>1040</v>
          </cell>
          <cell r="G255">
            <v>1707</v>
          </cell>
          <cell r="H255">
            <v>4001</v>
          </cell>
          <cell r="I255">
            <v>4809</v>
          </cell>
          <cell r="J255">
            <v>6140</v>
          </cell>
        </row>
        <row r="261">
          <cell r="B261">
            <v>13302</v>
          </cell>
          <cell r="C261">
            <v>13321</v>
          </cell>
          <cell r="D261">
            <v>13341</v>
          </cell>
          <cell r="E261" t="str">
            <v>(3)</v>
          </cell>
          <cell r="F261" t="str">
            <v>(3)</v>
          </cell>
          <cell r="G261" t="str">
            <v>(3)</v>
          </cell>
          <cell r="H261" t="str">
            <v>(3)</v>
          </cell>
          <cell r="I261" t="str">
            <v>(3)</v>
          </cell>
        </row>
        <row r="267">
          <cell r="B267">
            <v>12554</v>
          </cell>
          <cell r="C267">
            <v>12554</v>
          </cell>
          <cell r="D267">
            <v>12542</v>
          </cell>
          <cell r="E267">
            <v>12504</v>
          </cell>
          <cell r="F267">
            <v>12466</v>
          </cell>
          <cell r="G267">
            <v>12372</v>
          </cell>
          <cell r="H267">
            <v>12261</v>
          </cell>
          <cell r="I267">
            <v>12195</v>
          </cell>
          <cell r="J267">
            <v>12109</v>
          </cell>
        </row>
        <row r="270">
          <cell r="B270" t="str">
            <v>a partir de 2005 apenas são contabilizados beneficiários com lançamento cujo o motivo tenha sido "concessão normal".</v>
          </cell>
        </row>
        <row r="275">
          <cell r="F275">
            <v>151002</v>
          </cell>
          <cell r="G275">
            <v>149680</v>
          </cell>
          <cell r="H275">
            <v>154341</v>
          </cell>
          <cell r="I275">
            <v>146226</v>
          </cell>
          <cell r="J275">
            <v>148300</v>
          </cell>
          <cell r="K275">
            <v>150807</v>
          </cell>
          <cell r="L275">
            <v>157440</v>
          </cell>
          <cell r="M275">
            <v>154564</v>
          </cell>
          <cell r="N275">
            <v>151300</v>
          </cell>
        </row>
        <row r="276">
          <cell r="F276">
            <v>7396</v>
          </cell>
          <cell r="G276">
            <v>7077</v>
          </cell>
          <cell r="H276">
            <v>6881</v>
          </cell>
          <cell r="I276">
            <v>6750</v>
          </cell>
          <cell r="J276">
            <v>7596</v>
          </cell>
          <cell r="K276">
            <v>8385</v>
          </cell>
          <cell r="L276">
            <v>9263</v>
          </cell>
          <cell r="M276">
            <v>9795</v>
          </cell>
          <cell r="N276">
            <v>9291</v>
          </cell>
        </row>
        <row r="277">
          <cell r="F277">
            <v>28752</v>
          </cell>
          <cell r="G277">
            <v>26864</v>
          </cell>
          <cell r="H277">
            <v>25809</v>
          </cell>
          <cell r="I277">
            <v>25489</v>
          </cell>
          <cell r="J277">
            <v>24940</v>
          </cell>
          <cell r="K277">
            <v>24471</v>
          </cell>
          <cell r="L277">
            <v>23826</v>
          </cell>
          <cell r="M277">
            <v>23800</v>
          </cell>
          <cell r="N277">
            <v>23933</v>
          </cell>
        </row>
        <row r="278">
          <cell r="F278">
            <v>30</v>
          </cell>
          <cell r="G278">
            <v>30</v>
          </cell>
          <cell r="H278">
            <v>29</v>
          </cell>
          <cell r="I278">
            <v>26</v>
          </cell>
          <cell r="J278">
            <v>26</v>
          </cell>
          <cell r="K278">
            <v>26</v>
          </cell>
          <cell r="L278">
            <v>28</v>
          </cell>
          <cell r="M278">
            <v>29</v>
          </cell>
          <cell r="N278">
            <v>26</v>
          </cell>
        </row>
        <row r="279">
          <cell r="F279">
            <v>3149</v>
          </cell>
          <cell r="G279">
            <v>2752</v>
          </cell>
          <cell r="H279">
            <v>2643</v>
          </cell>
          <cell r="I279">
            <v>2599</v>
          </cell>
          <cell r="J279">
            <v>2604</v>
          </cell>
          <cell r="K279">
            <v>2458</v>
          </cell>
          <cell r="L279">
            <v>2348</v>
          </cell>
          <cell r="M279">
            <v>3202</v>
          </cell>
          <cell r="N279">
            <v>4734</v>
          </cell>
        </row>
        <row r="280">
          <cell r="F280">
            <v>189069</v>
          </cell>
          <cell r="G280">
            <v>185473</v>
          </cell>
          <cell r="H280">
            <v>188969</v>
          </cell>
          <cell r="I280">
            <v>180164</v>
          </cell>
          <cell r="J280">
            <v>182468</v>
          </cell>
          <cell r="K280">
            <v>185284</v>
          </cell>
          <cell r="L280">
            <v>192331</v>
          </cell>
          <cell r="M280">
            <v>190625</v>
          </cell>
          <cell r="N280">
            <v>188210</v>
          </cell>
        </row>
        <row r="286">
          <cell r="B286">
            <v>11386</v>
          </cell>
          <cell r="C286">
            <v>11068</v>
          </cell>
          <cell r="D286">
            <v>11534</v>
          </cell>
          <cell r="E286">
            <v>11068</v>
          </cell>
          <cell r="F286">
            <v>10708</v>
          </cell>
          <cell r="G286">
            <v>10429</v>
          </cell>
          <cell r="H286">
            <v>10801</v>
          </cell>
          <cell r="I286">
            <v>10732</v>
          </cell>
          <cell r="J286">
            <v>10580</v>
          </cell>
        </row>
        <row r="287">
          <cell r="B287">
            <v>2408</v>
          </cell>
          <cell r="C287">
            <v>2359</v>
          </cell>
          <cell r="D287">
            <v>2424</v>
          </cell>
          <cell r="E287">
            <v>2408</v>
          </cell>
          <cell r="F287">
            <v>2544</v>
          </cell>
          <cell r="G287">
            <v>2522</v>
          </cell>
          <cell r="H287">
            <v>2795</v>
          </cell>
          <cell r="I287">
            <v>2799</v>
          </cell>
          <cell r="J287">
            <v>2790</v>
          </cell>
        </row>
        <row r="288">
          <cell r="B288">
            <v>14746</v>
          </cell>
          <cell r="C288">
            <v>14676</v>
          </cell>
          <cell r="D288">
            <v>15508</v>
          </cell>
          <cell r="E288">
            <v>14354</v>
          </cell>
          <cell r="F288">
            <v>14188</v>
          </cell>
          <cell r="G288">
            <v>14305</v>
          </cell>
          <cell r="H288">
            <v>14546</v>
          </cell>
          <cell r="I288">
            <v>14709</v>
          </cell>
          <cell r="J288">
            <v>14738</v>
          </cell>
        </row>
        <row r="289">
          <cell r="B289">
            <v>1745</v>
          </cell>
          <cell r="C289">
            <v>1759</v>
          </cell>
          <cell r="D289">
            <v>1834</v>
          </cell>
          <cell r="E289">
            <v>1714</v>
          </cell>
          <cell r="F289">
            <v>1668</v>
          </cell>
          <cell r="G289">
            <v>1625</v>
          </cell>
          <cell r="H289">
            <v>1678</v>
          </cell>
          <cell r="I289">
            <v>1705</v>
          </cell>
          <cell r="J289">
            <v>1693</v>
          </cell>
        </row>
        <row r="290">
          <cell r="B290">
            <v>2971</v>
          </cell>
          <cell r="C290">
            <v>3023</v>
          </cell>
          <cell r="D290">
            <v>3086</v>
          </cell>
          <cell r="E290">
            <v>2868</v>
          </cell>
          <cell r="F290">
            <v>2828</v>
          </cell>
          <cell r="G290">
            <v>2788</v>
          </cell>
          <cell r="H290">
            <v>2830</v>
          </cell>
          <cell r="I290">
            <v>2807</v>
          </cell>
          <cell r="J290">
            <v>2769</v>
          </cell>
        </row>
        <row r="291">
          <cell r="B291">
            <v>6313</v>
          </cell>
          <cell r="C291">
            <v>6203</v>
          </cell>
          <cell r="D291">
            <v>6508</v>
          </cell>
          <cell r="E291">
            <v>5875</v>
          </cell>
          <cell r="F291">
            <v>5831</v>
          </cell>
          <cell r="G291">
            <v>5900</v>
          </cell>
          <cell r="H291">
            <v>6292</v>
          </cell>
          <cell r="I291">
            <v>5852</v>
          </cell>
          <cell r="J291">
            <v>5854</v>
          </cell>
        </row>
        <row r="292">
          <cell r="B292">
            <v>2646</v>
          </cell>
          <cell r="C292">
            <v>2701</v>
          </cell>
          <cell r="D292">
            <v>2698</v>
          </cell>
          <cell r="E292">
            <v>2740</v>
          </cell>
          <cell r="F292">
            <v>2624</v>
          </cell>
          <cell r="G292">
            <v>2438</v>
          </cell>
          <cell r="H292">
            <v>2547</v>
          </cell>
          <cell r="I292">
            <v>2440</v>
          </cell>
          <cell r="J292">
            <v>2448</v>
          </cell>
        </row>
        <row r="293">
          <cell r="B293">
            <v>5855</v>
          </cell>
          <cell r="C293">
            <v>5405</v>
          </cell>
          <cell r="D293">
            <v>5605</v>
          </cell>
          <cell r="E293">
            <v>6215</v>
          </cell>
          <cell r="F293">
            <v>10349</v>
          </cell>
          <cell r="G293">
            <v>14058</v>
          </cell>
          <cell r="H293">
            <v>15438</v>
          </cell>
          <cell r="I293">
            <v>15407</v>
          </cell>
          <cell r="J293">
            <v>12910</v>
          </cell>
        </row>
        <row r="294">
          <cell r="B294">
            <v>1892</v>
          </cell>
          <cell r="C294">
            <v>1832</v>
          </cell>
          <cell r="D294">
            <v>1802</v>
          </cell>
          <cell r="E294">
            <v>1836</v>
          </cell>
          <cell r="F294">
            <v>1767</v>
          </cell>
          <cell r="G294">
            <v>1696</v>
          </cell>
          <cell r="H294">
            <v>1772</v>
          </cell>
          <cell r="I294">
            <v>1817</v>
          </cell>
          <cell r="J294">
            <v>1811</v>
          </cell>
        </row>
        <row r="295">
          <cell r="B295">
            <v>6250</v>
          </cell>
          <cell r="C295">
            <v>6500</v>
          </cell>
          <cell r="D295">
            <v>6261</v>
          </cell>
          <cell r="E295">
            <v>5880</v>
          </cell>
          <cell r="F295">
            <v>5790</v>
          </cell>
          <cell r="G295">
            <v>5891</v>
          </cell>
          <cell r="H295">
            <v>6549</v>
          </cell>
          <cell r="I295">
            <v>6142</v>
          </cell>
          <cell r="J295">
            <v>6008</v>
          </cell>
        </row>
        <row r="296">
          <cell r="B296">
            <v>40340</v>
          </cell>
          <cell r="C296">
            <v>38802</v>
          </cell>
          <cell r="D296">
            <v>39077</v>
          </cell>
          <cell r="E296">
            <v>37812</v>
          </cell>
          <cell r="F296">
            <v>37436</v>
          </cell>
          <cell r="G296">
            <v>36828</v>
          </cell>
          <cell r="H296">
            <v>37078</v>
          </cell>
          <cell r="I296">
            <v>37486</v>
          </cell>
          <cell r="J296">
            <v>37543</v>
          </cell>
        </row>
        <row r="297">
          <cell r="B297">
            <v>2172</v>
          </cell>
          <cell r="C297">
            <v>2180</v>
          </cell>
          <cell r="D297">
            <v>2159</v>
          </cell>
          <cell r="E297">
            <v>2152</v>
          </cell>
          <cell r="F297">
            <v>2143</v>
          </cell>
          <cell r="G297">
            <v>2062</v>
          </cell>
          <cell r="H297">
            <v>2218</v>
          </cell>
          <cell r="I297">
            <v>2189</v>
          </cell>
          <cell r="J297">
            <v>2160</v>
          </cell>
        </row>
        <row r="298">
          <cell r="B298">
            <v>41210</v>
          </cell>
          <cell r="C298">
            <v>41109</v>
          </cell>
          <cell r="D298">
            <v>42168</v>
          </cell>
          <cell r="E298">
            <v>39025</v>
          </cell>
          <cell r="F298">
            <v>38509</v>
          </cell>
          <cell r="G298">
            <v>38468</v>
          </cell>
          <cell r="H298">
            <v>39894</v>
          </cell>
          <cell r="I298">
            <v>38856</v>
          </cell>
          <cell r="J298">
            <v>39211</v>
          </cell>
        </row>
        <row r="299">
          <cell r="B299">
            <v>7037</v>
          </cell>
          <cell r="C299">
            <v>7028</v>
          </cell>
          <cell r="D299">
            <v>7108</v>
          </cell>
          <cell r="E299">
            <v>6935</v>
          </cell>
          <cell r="F299">
            <v>7240</v>
          </cell>
          <cell r="G299">
            <v>7259</v>
          </cell>
          <cell r="H299">
            <v>7718</v>
          </cell>
          <cell r="I299">
            <v>7487</v>
          </cell>
          <cell r="J299">
            <v>7509</v>
          </cell>
        </row>
        <row r="300">
          <cell r="B300">
            <v>17354</v>
          </cell>
          <cell r="C300">
            <v>16573</v>
          </cell>
          <cell r="D300">
            <v>16643</v>
          </cell>
          <cell r="E300">
            <v>16105</v>
          </cell>
          <cell r="F300">
            <v>15483</v>
          </cell>
          <cell r="G300">
            <v>15346</v>
          </cell>
          <cell r="H300">
            <v>15922</v>
          </cell>
          <cell r="I300">
            <v>15769</v>
          </cell>
          <cell r="J300">
            <v>15901</v>
          </cell>
        </row>
        <row r="301">
          <cell r="B301">
            <v>2934</v>
          </cell>
          <cell r="C301">
            <v>3071</v>
          </cell>
          <cell r="D301">
            <v>2917</v>
          </cell>
          <cell r="E301">
            <v>2768</v>
          </cell>
          <cell r="F301">
            <v>2562</v>
          </cell>
          <cell r="G301">
            <v>2514</v>
          </cell>
          <cell r="H301">
            <v>2661</v>
          </cell>
          <cell r="I301">
            <v>2578</v>
          </cell>
          <cell r="J301">
            <v>2530</v>
          </cell>
        </row>
        <row r="302">
          <cell r="B302">
            <v>2968</v>
          </cell>
          <cell r="C302">
            <v>2896</v>
          </cell>
          <cell r="D302">
            <v>3110</v>
          </cell>
          <cell r="E302">
            <v>2804</v>
          </cell>
          <cell r="F302">
            <v>2803</v>
          </cell>
          <cell r="G302">
            <v>2855</v>
          </cell>
          <cell r="H302">
            <v>2951</v>
          </cell>
          <cell r="I302">
            <v>2948</v>
          </cell>
          <cell r="J302">
            <v>2968</v>
          </cell>
        </row>
        <row r="303">
          <cell r="B303">
            <v>5696</v>
          </cell>
          <cell r="C303">
            <v>5655</v>
          </cell>
          <cell r="D303">
            <v>5884</v>
          </cell>
          <cell r="E303">
            <v>5385</v>
          </cell>
          <cell r="F303">
            <v>5611</v>
          </cell>
          <cell r="G303">
            <v>5759</v>
          </cell>
          <cell r="H303">
            <v>6044</v>
          </cell>
          <cell r="I303">
            <v>5990</v>
          </cell>
          <cell r="J303">
            <v>5807</v>
          </cell>
        </row>
        <row r="304">
          <cell r="B304">
            <v>7314</v>
          </cell>
          <cell r="C304">
            <v>7101</v>
          </cell>
          <cell r="D304">
            <v>6958</v>
          </cell>
          <cell r="E304">
            <v>6754</v>
          </cell>
          <cell r="F304">
            <v>6848</v>
          </cell>
          <cell r="G304">
            <v>6891</v>
          </cell>
          <cell r="H304">
            <v>7057</v>
          </cell>
          <cell r="I304">
            <v>7055</v>
          </cell>
          <cell r="J304">
            <v>6982</v>
          </cell>
        </row>
        <row r="305">
          <cell r="B305">
            <v>5838</v>
          </cell>
          <cell r="C305">
            <v>5533</v>
          </cell>
          <cell r="D305">
            <v>5688</v>
          </cell>
          <cell r="E305">
            <v>5469</v>
          </cell>
          <cell r="F305">
            <v>5536</v>
          </cell>
          <cell r="G305">
            <v>5650</v>
          </cell>
          <cell r="H305">
            <v>5541</v>
          </cell>
          <cell r="I305">
            <v>5859</v>
          </cell>
          <cell r="J305">
            <v>5998</v>
          </cell>
        </row>
        <row r="312">
          <cell r="B312">
            <v>461.34911873451699</v>
          </cell>
          <cell r="C312">
            <v>465.22</v>
          </cell>
          <cell r="D312">
            <v>465.03</v>
          </cell>
          <cell r="E312">
            <v>462.05</v>
          </cell>
          <cell r="F312">
            <v>465.45</v>
          </cell>
          <cell r="G312">
            <v>470.38</v>
          </cell>
          <cell r="H312">
            <v>481.49</v>
          </cell>
          <cell r="I312">
            <v>491.79</v>
          </cell>
          <cell r="J312">
            <v>485.6</v>
          </cell>
        </row>
        <row r="333">
          <cell r="B333">
            <v>47205</v>
          </cell>
          <cell r="C333">
            <v>40874</v>
          </cell>
          <cell r="D333">
            <v>45158</v>
          </cell>
          <cell r="E333">
            <v>50225</v>
          </cell>
          <cell r="F333">
            <v>55527</v>
          </cell>
          <cell r="G333">
            <v>51527</v>
          </cell>
          <cell r="H333">
            <v>57932</v>
          </cell>
          <cell r="I333">
            <v>60375</v>
          </cell>
          <cell r="J333">
            <v>59311</v>
          </cell>
        </row>
        <row r="347">
          <cell r="B347">
            <v>70969</v>
          </cell>
          <cell r="C347">
            <v>61169</v>
          </cell>
          <cell r="D347">
            <v>67045</v>
          </cell>
          <cell r="E347">
            <v>75793</v>
          </cell>
          <cell r="F347">
            <v>84550</v>
          </cell>
          <cell r="G347">
            <v>78423</v>
          </cell>
          <cell r="H347">
            <v>88428</v>
          </cell>
          <cell r="I347">
            <v>94014</v>
          </cell>
          <cell r="J347">
            <v>90303</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p20"/>
      <sheetName val="Apoio"/>
      <sheetName val="dicas de impressao"/>
      <sheetName val="dados p20 (2)"/>
      <sheetName val="Folha1"/>
    </sheetNames>
    <sheetDataSet>
      <sheetData sheetId="0">
        <row r="8">
          <cell r="A8">
            <v>37622</v>
          </cell>
          <cell r="D8">
            <v>-0.35377778004168187</v>
          </cell>
          <cell r="E8">
            <v>-10.5829354766985</v>
          </cell>
          <cell r="F8">
            <v>-36.937616019697764</v>
          </cell>
          <cell r="G8">
            <v>-12.833966204425215</v>
          </cell>
          <cell r="H8">
            <v>-0.15881872433333144</v>
          </cell>
          <cell r="I8">
            <v>-32.750529923888287</v>
          </cell>
          <cell r="J8">
            <v>60.045337883914435</v>
          </cell>
          <cell r="K8">
            <v>-12</v>
          </cell>
          <cell r="L8">
            <v>-32.109981789628847</v>
          </cell>
          <cell r="M8">
            <v>-8.1040474427487172</v>
          </cell>
          <cell r="N8">
            <v>-16.017706786666665</v>
          </cell>
          <cell r="O8">
            <v>402.60199999999998</v>
          </cell>
          <cell r="V8">
            <v>18.363751817939722</v>
          </cell>
          <cell r="W8">
            <v>16.388999999999999</v>
          </cell>
        </row>
        <row r="9">
          <cell r="A9" t="str">
            <v xml:space="preserve"> </v>
          </cell>
          <cell r="D9">
            <v>-0.20182210340739215</v>
          </cell>
          <cell r="E9">
            <v>-11.502880452450638</v>
          </cell>
          <cell r="F9">
            <v>-37.296590378672114</v>
          </cell>
          <cell r="G9">
            <v>-11.553768627126068</v>
          </cell>
          <cell r="H9">
            <v>0.96395390933333436</v>
          </cell>
          <cell r="I9">
            <v>-34.050529923888284</v>
          </cell>
          <cell r="J9">
            <v>63.562004550581101</v>
          </cell>
          <cell r="K9">
            <v>-12</v>
          </cell>
          <cell r="L9">
            <v>-29.161263840910902</v>
          </cell>
          <cell r="M9">
            <v>-7.7091756478769229</v>
          </cell>
          <cell r="N9">
            <v>-14.174444928666665</v>
          </cell>
          <cell r="O9">
            <v>412.49700000000001</v>
          </cell>
          <cell r="V9">
            <v>25.219242230736484</v>
          </cell>
          <cell r="W9">
            <v>17.131</v>
          </cell>
        </row>
        <row r="10">
          <cell r="A10" t="str">
            <v xml:space="preserve"> </v>
          </cell>
          <cell r="D10">
            <v>-0.34887289661491572</v>
          </cell>
          <cell r="E10">
            <v>-13.480657648313885</v>
          </cell>
          <cell r="F10">
            <v>-40.322231404313143</v>
          </cell>
          <cell r="G10">
            <v>-12.007720366271366</v>
          </cell>
          <cell r="H10">
            <v>-3.370849642</v>
          </cell>
          <cell r="I10">
            <v>-36.042196590554944</v>
          </cell>
          <cell r="J10">
            <v>66.645337883914422</v>
          </cell>
          <cell r="K10">
            <v>-9.2278288672750008</v>
          </cell>
          <cell r="L10">
            <v>-28.545879225526281</v>
          </cell>
          <cell r="M10">
            <v>-8.1476371863384625</v>
          </cell>
          <cell r="N10">
            <v>-16.304159940666665</v>
          </cell>
          <cell r="O10">
            <v>421.05799999999999</v>
          </cell>
          <cell r="V10">
            <v>23.4470716207706</v>
          </cell>
          <cell r="W10">
            <v>17.760999999999999</v>
          </cell>
        </row>
        <row r="11">
          <cell r="A11" t="str">
            <v xml:space="preserve"> </v>
          </cell>
          <cell r="D11">
            <v>-0.28582017455247405</v>
          </cell>
          <cell r="E11">
            <v>-15.152454125536105</v>
          </cell>
          <cell r="F11">
            <v>-40.681205763287501</v>
          </cell>
          <cell r="G11">
            <v>-12.076323415861111</v>
          </cell>
          <cell r="H11">
            <v>-6.6354545280000004</v>
          </cell>
          <cell r="I11">
            <v>-36.733863257221621</v>
          </cell>
          <cell r="J11">
            <v>67.945337883914434</v>
          </cell>
          <cell r="K11">
            <v>-10.894495533941667</v>
          </cell>
          <cell r="L11">
            <v>-26.597161276808333</v>
          </cell>
          <cell r="M11">
            <v>-9.2860987247999986</v>
          </cell>
          <cell r="N11">
            <v>-21.542837685333335</v>
          </cell>
          <cell r="O11">
            <v>423.59500000000003</v>
          </cell>
          <cell r="V11">
            <v>12.864659375774767</v>
          </cell>
          <cell r="W11">
            <v>17.834</v>
          </cell>
        </row>
        <row r="12">
          <cell r="A12" t="str">
            <v xml:space="preserve"> </v>
          </cell>
          <cell r="D12">
            <v>-0.51542546879034989</v>
          </cell>
          <cell r="E12">
            <v>-15.424465734091662</v>
          </cell>
          <cell r="F12">
            <v>-40.181205763287501</v>
          </cell>
          <cell r="G12">
            <v>-13.178356260861113</v>
          </cell>
          <cell r="H12">
            <v>-10.574041906444444</v>
          </cell>
          <cell r="I12">
            <v>-35.929696590554954</v>
          </cell>
          <cell r="J12">
            <v>65.695337883914434</v>
          </cell>
          <cell r="K12">
            <v>-11.561162200608335</v>
          </cell>
          <cell r="L12">
            <v>-24.597161276808333</v>
          </cell>
          <cell r="M12">
            <v>-12.752765391466667</v>
          </cell>
          <cell r="N12">
            <v>-24.121683672</v>
          </cell>
          <cell r="O12">
            <v>418.53800000000001</v>
          </cell>
          <cell r="V12">
            <v>15.684421534936988</v>
          </cell>
          <cell r="W12">
            <v>17.29</v>
          </cell>
        </row>
        <row r="13">
          <cell r="A13" t="str">
            <v xml:space="preserve"> </v>
          </cell>
          <cell r="D13">
            <v>-0.42683807607809404</v>
          </cell>
          <cell r="E13">
            <v>-13.503141481536106</v>
          </cell>
          <cell r="F13">
            <v>-40.01453909662083</v>
          </cell>
          <cell r="G13">
            <v>-12.798245931527779</v>
          </cell>
          <cell r="H13">
            <v>-9.3765195148888889</v>
          </cell>
          <cell r="I13">
            <v>-33.892196590554953</v>
          </cell>
          <cell r="J13">
            <v>62.878671217247778</v>
          </cell>
          <cell r="K13">
            <v>-10.561162200608335</v>
          </cell>
          <cell r="L13">
            <v>-24.597161276808333</v>
          </cell>
          <cell r="M13">
            <v>-14.519432058133333</v>
          </cell>
          <cell r="N13">
            <v>-25.197638790999999</v>
          </cell>
          <cell r="O13">
            <v>414.14499999999998</v>
          </cell>
          <cell r="V13">
            <v>10.681557846506283</v>
          </cell>
          <cell r="W13">
            <v>16.898</v>
          </cell>
        </row>
        <row r="14">
          <cell r="A14">
            <v>37803</v>
          </cell>
          <cell r="D14">
            <v>-0.34680150464735382</v>
          </cell>
          <cell r="E14">
            <v>-10.880937957313884</v>
          </cell>
          <cell r="F14">
            <v>-38.847872429954165</v>
          </cell>
          <cell r="G14">
            <v>-12.273113999750001</v>
          </cell>
          <cell r="H14">
            <v>-8.4609311604444439</v>
          </cell>
          <cell r="I14">
            <v>-31.804696590554951</v>
          </cell>
          <cell r="J14">
            <v>59.145337883914436</v>
          </cell>
          <cell r="K14">
            <v>-9.2278288672750008</v>
          </cell>
          <cell r="L14">
            <v>-23.263827943474997</v>
          </cell>
          <cell r="M14">
            <v>-15.81943205813333</v>
          </cell>
          <cell r="N14">
            <v>-17.292330382666666</v>
          </cell>
          <cell r="O14">
            <v>419.375</v>
          </cell>
          <cell r="V14">
            <v>11.914483528188491</v>
          </cell>
          <cell r="W14">
            <v>16.498999999999999</v>
          </cell>
        </row>
        <row r="15">
          <cell r="A15" t="str">
            <v xml:space="preserve"> </v>
          </cell>
          <cell r="D15">
            <v>-9.2327159610121334E-2</v>
          </cell>
          <cell r="E15">
            <v>-9.1659541362027728</v>
          </cell>
          <cell r="F15">
            <v>-38.681205763287501</v>
          </cell>
          <cell r="G15">
            <v>-9.6697089370833336</v>
          </cell>
          <cell r="H15">
            <v>-4.5878026187777747</v>
          </cell>
          <cell r="I15">
            <v>-30.308863257221617</v>
          </cell>
          <cell r="J15">
            <v>56.262004550581104</v>
          </cell>
          <cell r="K15">
            <v>-9.5611622006083348</v>
          </cell>
          <cell r="L15">
            <v>-23.597161276808333</v>
          </cell>
          <cell r="M15">
            <v>-14.152765391466666</v>
          </cell>
          <cell r="N15">
            <v>-17.346672329666664</v>
          </cell>
          <cell r="O15">
            <v>420.89100000000002</v>
          </cell>
          <cell r="V15">
            <v>5.8919506889050233</v>
          </cell>
          <cell r="W15">
            <v>16.010000000000002</v>
          </cell>
        </row>
        <row r="16">
          <cell r="A16" t="str">
            <v xml:space="preserve"> </v>
          </cell>
          <cell r="D16">
            <v>0.12681296791936611</v>
          </cell>
          <cell r="E16">
            <v>-8.3872041205361061</v>
          </cell>
          <cell r="F16">
            <v>-37.181205763287501</v>
          </cell>
          <cell r="G16">
            <v>-7.5484087747500004</v>
          </cell>
          <cell r="H16">
            <v>-6.6988811773333294</v>
          </cell>
          <cell r="I16">
            <v>-29.308863257221617</v>
          </cell>
          <cell r="J16">
            <v>54.795337883914435</v>
          </cell>
          <cell r="K16">
            <v>-9.5611622006083348</v>
          </cell>
          <cell r="L16">
            <v>-22.263827943474997</v>
          </cell>
          <cell r="M16">
            <v>-12.119432058133333</v>
          </cell>
          <cell r="N16">
            <v>-13.616954131666665</v>
          </cell>
          <cell r="O16">
            <v>440.66800000000001</v>
          </cell>
          <cell r="V16">
            <v>8.1377097213017446</v>
          </cell>
          <cell r="W16">
            <v>16.484999999999999</v>
          </cell>
        </row>
        <row r="17">
          <cell r="A17" t="str">
            <v xml:space="preserve"> </v>
          </cell>
          <cell r="D17">
            <v>0.41457767426252534</v>
          </cell>
          <cell r="E17">
            <v>-8.7271183175361084</v>
          </cell>
          <cell r="F17">
            <v>-37.347872429954165</v>
          </cell>
          <cell r="G17">
            <v>-5.6284974255277787</v>
          </cell>
          <cell r="H17">
            <v>-4.213966189888886</v>
          </cell>
          <cell r="I17">
            <v>-26.838029923888289</v>
          </cell>
          <cell r="J17">
            <v>55.045337883914442</v>
          </cell>
          <cell r="K17">
            <v>-9.2278288672750008</v>
          </cell>
          <cell r="L17">
            <v>-21.930494610141665</v>
          </cell>
          <cell r="M17">
            <v>-9.7860987248000004</v>
          </cell>
          <cell r="N17">
            <v>-13.303383378333331</v>
          </cell>
          <cell r="O17">
            <v>447.91699999999997</v>
          </cell>
          <cell r="V17">
            <v>-0.48061287175225065</v>
          </cell>
          <cell r="W17">
            <v>17.206</v>
          </cell>
        </row>
        <row r="18">
          <cell r="A18" t="str">
            <v xml:space="preserve"> </v>
          </cell>
          <cell r="D18">
            <v>0.51669851223352758</v>
          </cell>
          <cell r="E18">
            <v>-9.8207254728694409</v>
          </cell>
          <cell r="F18">
            <v>-36.181205763287501</v>
          </cell>
          <cell r="G18">
            <v>-4.944246026638889</v>
          </cell>
          <cell r="H18">
            <v>-3.6331506368888866</v>
          </cell>
          <cell r="I18">
            <v>-25.867196590554954</v>
          </cell>
          <cell r="J18">
            <v>56.262004550581111</v>
          </cell>
          <cell r="K18">
            <v>-9.8944955339416669</v>
          </cell>
          <cell r="L18">
            <v>-20.930494610141668</v>
          </cell>
          <cell r="M18">
            <v>-7.8860987248000001</v>
          </cell>
          <cell r="N18">
            <v>-10.997448002333334</v>
          </cell>
          <cell r="O18">
            <v>453.72699999999998</v>
          </cell>
          <cell r="V18">
            <v>-2.061811753178977</v>
          </cell>
          <cell r="W18">
            <v>18.184999999999999</v>
          </cell>
        </row>
        <row r="19">
          <cell r="A19" t="str">
            <v xml:space="preserve"> </v>
          </cell>
          <cell r="D19">
            <v>0.53127230147432813</v>
          </cell>
          <cell r="E19">
            <v>-9.5967804377583299</v>
          </cell>
          <cell r="F19">
            <v>-35.847872429954165</v>
          </cell>
          <cell r="G19">
            <v>-4.5222946971944458</v>
          </cell>
          <cell r="H19">
            <v>0.6560058907777796</v>
          </cell>
          <cell r="I19">
            <v>-24.996363257221621</v>
          </cell>
          <cell r="J19">
            <v>56.662004550581116</v>
          </cell>
          <cell r="K19">
            <v>-9.8944955339416669</v>
          </cell>
          <cell r="L19">
            <v>-21.263827943475</v>
          </cell>
          <cell r="M19">
            <v>-8.3860987248000001</v>
          </cell>
          <cell r="N19">
            <v>-12.476053593666663</v>
          </cell>
          <cell r="O19">
            <v>452.54199999999997</v>
          </cell>
          <cell r="V19">
            <v>3.9882779793469325</v>
          </cell>
          <cell r="W19">
            <v>18.393000000000001</v>
          </cell>
        </row>
        <row r="20">
          <cell r="A20">
            <v>37987</v>
          </cell>
          <cell r="D20">
            <v>0.43553111285353652</v>
          </cell>
          <cell r="E20">
            <v>-8.1949385826472181</v>
          </cell>
          <cell r="F20">
            <v>-34.181205763287501</v>
          </cell>
          <cell r="G20">
            <v>-4.2529922061944445</v>
          </cell>
          <cell r="H20">
            <v>-0.27346151311110939</v>
          </cell>
          <cell r="I20">
            <v>-26.504696590554953</v>
          </cell>
          <cell r="J20">
            <v>57.562004550581115</v>
          </cell>
          <cell r="K20">
            <v>-10.227828867275001</v>
          </cell>
          <cell r="L20">
            <v>-18.930494610141668</v>
          </cell>
          <cell r="M20">
            <v>-8.1527653914666676</v>
          </cell>
          <cell r="N20">
            <v>-13.204472628333329</v>
          </cell>
          <cell r="O20">
            <v>464.45</v>
          </cell>
          <cell r="V20">
            <v>-8.1008583690987059</v>
          </cell>
          <cell r="W20">
            <v>18.734999999999999</v>
          </cell>
        </row>
        <row r="21">
          <cell r="A21" t="str">
            <v xml:space="preserve"> </v>
          </cell>
          <cell r="D21">
            <v>0.40960991596878349</v>
          </cell>
          <cell r="E21">
            <v>-6.9795900015361072</v>
          </cell>
          <cell r="F21">
            <v>-33.847872429954165</v>
          </cell>
          <cell r="G21">
            <v>-5.6679104103055558</v>
          </cell>
          <cell r="H21">
            <v>4.932832955555614E-2</v>
          </cell>
          <cell r="I21">
            <v>-26.533863257221622</v>
          </cell>
          <cell r="J21">
            <v>58.012004550581111</v>
          </cell>
          <cell r="K21">
            <v>-8.5611622006083348</v>
          </cell>
          <cell r="L21">
            <v>-17.597161276808333</v>
          </cell>
          <cell r="M21">
            <v>-8.0194320581333329</v>
          </cell>
          <cell r="N21">
            <v>-14.827561573666664</v>
          </cell>
          <cell r="O21">
            <v>467.54</v>
          </cell>
          <cell r="V21">
            <v>-3.5243988123569214</v>
          </cell>
          <cell r="W21">
            <v>18.937999999999999</v>
          </cell>
        </row>
        <row r="22">
          <cell r="A22" t="str">
            <v xml:space="preserve"> </v>
          </cell>
          <cell r="D22">
            <v>0.44386522669353501</v>
          </cell>
          <cell r="E22">
            <v>-7.0031060246472174</v>
          </cell>
          <cell r="F22">
            <v>-32.847872429954165</v>
          </cell>
          <cell r="G22">
            <v>-7.4924715635277792</v>
          </cell>
          <cell r="H22">
            <v>3.0728180943333339</v>
          </cell>
          <cell r="I22">
            <v>-26.779696590554952</v>
          </cell>
          <cell r="J22">
            <v>58.195337883914441</v>
          </cell>
          <cell r="K22">
            <v>-8.5611622006083348</v>
          </cell>
          <cell r="L22">
            <v>-14.597161276808334</v>
          </cell>
          <cell r="M22">
            <v>-6.7527653914666672</v>
          </cell>
          <cell r="N22">
            <v>-11.450566690666667</v>
          </cell>
          <cell r="O22">
            <v>471.089</v>
          </cell>
          <cell r="V22">
            <v>8.6840579710144805</v>
          </cell>
          <cell r="W22">
            <v>18.919</v>
          </cell>
        </row>
        <row r="23">
          <cell r="A23" t="str">
            <v xml:space="preserve"> </v>
          </cell>
          <cell r="D23">
            <v>0.61137544670320254</v>
          </cell>
          <cell r="E23">
            <v>-7.4144974905361067</v>
          </cell>
          <cell r="F23">
            <v>-32.681205763287501</v>
          </cell>
          <cell r="G23">
            <v>-8.263048787861111</v>
          </cell>
          <cell r="H23">
            <v>8.8783897431111125</v>
          </cell>
          <cell r="I23">
            <v>-27.279696590554952</v>
          </cell>
          <cell r="J23">
            <v>57.545337883914442</v>
          </cell>
          <cell r="K23">
            <v>-8.2278288672750008</v>
          </cell>
          <cell r="L23">
            <v>-14.930494610141666</v>
          </cell>
          <cell r="M23">
            <v>-5.7527653914666672</v>
          </cell>
          <cell r="N23">
            <v>-12.78895419633333</v>
          </cell>
          <cell r="O23">
            <v>462.05599999999998</v>
          </cell>
          <cell r="V23">
            <v>-2.0038563862244008</v>
          </cell>
          <cell r="W23">
            <v>18.533000000000001</v>
          </cell>
        </row>
        <row r="24">
          <cell r="A24" t="str">
            <v xml:space="preserve"> </v>
          </cell>
          <cell r="D24">
            <v>0.8977732278652697</v>
          </cell>
          <cell r="E24">
            <v>-6.573124468869441</v>
          </cell>
          <cell r="F24">
            <v>-31.847872429954165</v>
          </cell>
          <cell r="G24">
            <v>-4.9795186657500006</v>
          </cell>
          <cell r="H24">
            <v>12.199356330222225</v>
          </cell>
          <cell r="I24">
            <v>-27.217196590554952</v>
          </cell>
          <cell r="J24">
            <v>55.328671217247773</v>
          </cell>
          <cell r="K24">
            <v>-8.2278288672750008</v>
          </cell>
          <cell r="L24">
            <v>-13.263827943475</v>
          </cell>
          <cell r="M24">
            <v>-5.8860987248000001</v>
          </cell>
          <cell r="N24">
            <v>-9.9093639473333326</v>
          </cell>
          <cell r="O24">
            <v>452.14</v>
          </cell>
          <cell r="V24">
            <v>-3.7948362502166044</v>
          </cell>
          <cell r="W24">
            <v>17.831</v>
          </cell>
        </row>
        <row r="25">
          <cell r="A25" t="str">
            <v xml:space="preserve"> </v>
          </cell>
          <cell r="D25">
            <v>1.0845754694722951</v>
          </cell>
          <cell r="E25">
            <v>-4.978187702869441</v>
          </cell>
          <cell r="F25">
            <v>-31.347872429954169</v>
          </cell>
          <cell r="G25">
            <v>-2.4104240764166662</v>
          </cell>
          <cell r="H25">
            <v>11.633029708222224</v>
          </cell>
          <cell r="I25">
            <v>-25.829696590554949</v>
          </cell>
          <cell r="J25">
            <v>50.112004550581105</v>
          </cell>
          <cell r="K25">
            <v>-8.2278288672750008</v>
          </cell>
          <cell r="L25">
            <v>-11.930494610141666</v>
          </cell>
          <cell r="M25">
            <v>-6.352765391466666</v>
          </cell>
          <cell r="N25">
            <v>-9.8892733846666658</v>
          </cell>
          <cell r="O25">
            <v>444.67899999999997</v>
          </cell>
          <cell r="V25">
            <v>3.7832399022567298</v>
          </cell>
          <cell r="W25">
            <v>17.315999999999999</v>
          </cell>
        </row>
        <row r="26">
          <cell r="A26">
            <v>38169</v>
          </cell>
          <cell r="D26">
            <v>1.1834492792821485</v>
          </cell>
          <cell r="E26">
            <v>-3.4696458220916639</v>
          </cell>
          <cell r="F26">
            <v>-31.181205763287505</v>
          </cell>
          <cell r="G26">
            <v>-0.13139255430555483</v>
          </cell>
          <cell r="H26">
            <v>8.5013879791111133</v>
          </cell>
          <cell r="I26">
            <v>-23.704696590554956</v>
          </cell>
          <cell r="J26">
            <v>44.178671217247768</v>
          </cell>
          <cell r="K26">
            <v>-8.8944955339416669</v>
          </cell>
          <cell r="L26">
            <v>-11.597161276808334</v>
          </cell>
          <cell r="M26">
            <v>-5.6527653914666667</v>
          </cell>
          <cell r="N26">
            <v>-4.9012010446666672</v>
          </cell>
          <cell r="O26">
            <v>446.09100000000001</v>
          </cell>
          <cell r="V26">
            <v>2.2660835278465186E-3</v>
          </cell>
          <cell r="W26">
            <v>17.151</v>
          </cell>
        </row>
        <row r="27">
          <cell r="A27" t="str">
            <v xml:space="preserve"> </v>
          </cell>
          <cell r="D27">
            <v>1.2281703216494533</v>
          </cell>
          <cell r="E27">
            <v>-1.7238196927583307</v>
          </cell>
          <cell r="F27">
            <v>-30.847872429954169</v>
          </cell>
          <cell r="G27">
            <v>-1.3363183971944441</v>
          </cell>
          <cell r="H27">
            <v>8.4522800472222226</v>
          </cell>
          <cell r="I27">
            <v>-22.267196590554949</v>
          </cell>
          <cell r="J27">
            <v>40.178671217247768</v>
          </cell>
          <cell r="K27">
            <v>-9.2278288672750008</v>
          </cell>
          <cell r="L27">
            <v>-11.597161276808334</v>
          </cell>
          <cell r="M27">
            <v>-5.1194320581333335</v>
          </cell>
          <cell r="N27">
            <v>-3.405088512666667</v>
          </cell>
          <cell r="O27">
            <v>449.76</v>
          </cell>
          <cell r="V27">
            <v>18.007761228100215</v>
          </cell>
          <cell r="W27">
            <v>17.212</v>
          </cell>
        </row>
        <row r="28">
          <cell r="A28" t="str">
            <v xml:space="preserve"> </v>
          </cell>
          <cell r="D28">
            <v>1.2718966943687062</v>
          </cell>
          <cell r="E28">
            <v>-2.3149611885361079</v>
          </cell>
          <cell r="F28">
            <v>-30.681205763287505</v>
          </cell>
          <cell r="G28">
            <v>-1.385099208194444</v>
          </cell>
          <cell r="H28">
            <v>6.9169160125555562</v>
          </cell>
          <cell r="I28">
            <v>-22.388029923888286</v>
          </cell>
          <cell r="J28">
            <v>40.945337883914441</v>
          </cell>
          <cell r="K28">
            <v>-9.8944955339416669</v>
          </cell>
          <cell r="L28">
            <v>-12.597161276808334</v>
          </cell>
          <cell r="M28">
            <v>-4.5194320581333329</v>
          </cell>
          <cell r="N28">
            <v>-3.6390425410000007</v>
          </cell>
          <cell r="O28">
            <v>466.529</v>
          </cell>
          <cell r="V28">
            <v>15.490936068640737</v>
          </cell>
          <cell r="W28">
            <v>17.617999999999999</v>
          </cell>
        </row>
        <row r="29">
          <cell r="A29" t="str">
            <v xml:space="preserve"> </v>
          </cell>
          <cell r="D29">
            <v>1.2057912781717279</v>
          </cell>
          <cell r="E29">
            <v>-3.2675036230916628</v>
          </cell>
          <cell r="F29">
            <v>-31.181205763287505</v>
          </cell>
          <cell r="G29">
            <v>-2.8515717754166663</v>
          </cell>
          <cell r="H29">
            <v>5.5128842206666668</v>
          </cell>
          <cell r="I29">
            <v>-23.596363257221622</v>
          </cell>
          <cell r="J29">
            <v>43.812004550581101</v>
          </cell>
          <cell r="K29">
            <v>-10.561162200608335</v>
          </cell>
          <cell r="L29">
            <v>-14.597161276808334</v>
          </cell>
          <cell r="M29">
            <v>-5.4860987247999988</v>
          </cell>
          <cell r="N29">
            <v>-8.0423647389999999</v>
          </cell>
          <cell r="O29">
            <v>467.80900000000003</v>
          </cell>
          <cell r="V29">
            <v>-6.8681917211328987</v>
          </cell>
          <cell r="W29">
            <v>18.399999999999999</v>
          </cell>
        </row>
        <row r="30">
          <cell r="A30" t="str">
            <v xml:space="preserve"> </v>
          </cell>
          <cell r="D30">
            <v>0.96955079987405612</v>
          </cell>
          <cell r="E30">
            <v>-4.500488874091662</v>
          </cell>
          <cell r="F30">
            <v>-31.014539096620833</v>
          </cell>
          <cell r="G30">
            <v>-3.756641763972222</v>
          </cell>
          <cell r="H30">
            <v>4.3229179936666684</v>
          </cell>
          <cell r="I30">
            <v>-25.179696590554954</v>
          </cell>
          <cell r="J30">
            <v>47.328671217247773</v>
          </cell>
          <cell r="K30">
            <v>-10.561162200608335</v>
          </cell>
          <cell r="L30">
            <v>-16.263827943475</v>
          </cell>
          <cell r="M30">
            <v>-5.9194320581333324</v>
          </cell>
          <cell r="N30">
            <v>-8.1161188983333332</v>
          </cell>
          <cell r="O30">
            <v>471.19</v>
          </cell>
          <cell r="V30">
            <v>14.242839433679123</v>
          </cell>
          <cell r="W30">
            <v>19.631</v>
          </cell>
        </row>
        <row r="31">
          <cell r="A31" t="str">
            <v xml:space="preserve"> </v>
          </cell>
          <cell r="D31">
            <v>0.74134913615905973</v>
          </cell>
          <cell r="E31">
            <v>-5.5997956789805512</v>
          </cell>
          <cell r="F31">
            <v>-30.847872429954165</v>
          </cell>
          <cell r="G31">
            <v>-4.3560396981944445</v>
          </cell>
          <cell r="H31">
            <v>3.8196833975555573</v>
          </cell>
          <cell r="I31">
            <v>-26.675529923888281</v>
          </cell>
          <cell r="J31">
            <v>49.345337883914432</v>
          </cell>
          <cell r="K31">
            <v>-10.227828867275001</v>
          </cell>
          <cell r="L31">
            <v>-16.930494610141668</v>
          </cell>
          <cell r="M31">
            <v>-5.352765391466666</v>
          </cell>
          <cell r="N31">
            <v>-5.8046596216666657</v>
          </cell>
          <cell r="O31">
            <v>468.85199999999998</v>
          </cell>
          <cell r="V31">
            <v>5.6013312219866274</v>
          </cell>
          <cell r="W31">
            <v>20.036000000000001</v>
          </cell>
        </row>
        <row r="32">
          <cell r="A32">
            <v>38353</v>
          </cell>
          <cell r="D32">
            <v>0.67309890735765909</v>
          </cell>
          <cell r="E32">
            <v>-5.4728795007583289</v>
          </cell>
          <cell r="F32">
            <v>-29.014539096620837</v>
          </cell>
          <cell r="G32">
            <v>-4.7069015016388889</v>
          </cell>
          <cell r="H32">
            <v>2.9018369327777793</v>
          </cell>
          <cell r="I32">
            <v>-27.333863257221619</v>
          </cell>
          <cell r="J32">
            <v>50.878671217247764</v>
          </cell>
          <cell r="K32">
            <v>-7.8944955339416678</v>
          </cell>
          <cell r="L32">
            <v>-13.597161276808334</v>
          </cell>
          <cell r="M32">
            <v>-3.6860987248000003</v>
          </cell>
          <cell r="N32">
            <v>-0.54939186899999981</v>
          </cell>
          <cell r="O32">
            <v>483.447</v>
          </cell>
          <cell r="V32">
            <v>6.2463514302393497</v>
          </cell>
          <cell r="W32">
            <v>20.792000000000002</v>
          </cell>
        </row>
        <row r="33">
          <cell r="A33" t="str">
            <v xml:space="preserve"> </v>
          </cell>
          <cell r="D33">
            <v>0.77218610777168328</v>
          </cell>
          <cell r="E33">
            <v>-6.8393811995361089</v>
          </cell>
          <cell r="F33">
            <v>-28.681205763287505</v>
          </cell>
          <cell r="G33">
            <v>-5.1838927406388891</v>
          </cell>
          <cell r="H33">
            <v>2.4184071896666679</v>
          </cell>
          <cell r="I33">
            <v>-26.792196590554951</v>
          </cell>
          <cell r="J33">
            <v>50.228671217247772</v>
          </cell>
          <cell r="K33">
            <v>-9.2278288672750008</v>
          </cell>
          <cell r="L33">
            <v>-13.597161276808334</v>
          </cell>
          <cell r="M33">
            <v>-3.5860987247999998</v>
          </cell>
          <cell r="N33">
            <v>1.2400207786666666</v>
          </cell>
          <cell r="O33">
            <v>487.62299999999999</v>
          </cell>
          <cell r="V33">
            <v>3.4628576798383603</v>
          </cell>
          <cell r="W33">
            <v>21.152999999999999</v>
          </cell>
        </row>
        <row r="34">
          <cell r="A34" t="str">
            <v xml:space="preserve"> </v>
          </cell>
          <cell r="D34">
            <v>0.93598818667375983</v>
          </cell>
          <cell r="E34">
            <v>-6.944766203091663</v>
          </cell>
          <cell r="F34">
            <v>-28.347872429954169</v>
          </cell>
          <cell r="G34">
            <v>-5.0088885390833333</v>
          </cell>
          <cell r="H34">
            <v>1.627250870555556</v>
          </cell>
          <cell r="I34">
            <v>-24.754696590554957</v>
          </cell>
          <cell r="J34">
            <v>47.662004550581109</v>
          </cell>
          <cell r="K34">
            <v>-9.2278288672750008</v>
          </cell>
          <cell r="L34">
            <v>-12.263827943475</v>
          </cell>
          <cell r="M34">
            <v>-4.0860987248000002</v>
          </cell>
          <cell r="N34">
            <v>1.400963880666666</v>
          </cell>
          <cell r="O34">
            <v>484.48700000000002</v>
          </cell>
          <cell r="V34">
            <v>0.4608491572434481</v>
          </cell>
          <cell r="W34">
            <v>21.28</v>
          </cell>
        </row>
        <row r="35">
          <cell r="A35" t="str">
            <v xml:space="preserve"> </v>
          </cell>
          <cell r="D35">
            <v>0.98409098404511364</v>
          </cell>
          <cell r="E35">
            <v>-6.1373427314249973</v>
          </cell>
          <cell r="F35">
            <v>-27.347872429954169</v>
          </cell>
          <cell r="G35">
            <v>-5.5803034013055557</v>
          </cell>
          <cell r="H35">
            <v>1.0522216886666662</v>
          </cell>
          <cell r="I35">
            <v>-22.179696590554954</v>
          </cell>
          <cell r="J35">
            <v>44.178671217247775</v>
          </cell>
          <cell r="K35">
            <v>-10.561162200608335</v>
          </cell>
          <cell r="L35">
            <v>-11.930494610141666</v>
          </cell>
          <cell r="M35">
            <v>-5.4860987247999988</v>
          </cell>
          <cell r="N35">
            <v>0.14137553299999986</v>
          </cell>
          <cell r="O35">
            <v>478.608</v>
          </cell>
          <cell r="V35">
            <v>9.5591531755915291</v>
          </cell>
          <cell r="W35">
            <v>21.059000000000001</v>
          </cell>
        </row>
        <row r="36">
          <cell r="A36" t="str">
            <v xml:space="preserve"> </v>
          </cell>
          <cell r="D36">
            <v>0.95965438931472635</v>
          </cell>
          <cell r="E36">
            <v>-5.8230365733138854</v>
          </cell>
          <cell r="F36">
            <v>-26.847872429954169</v>
          </cell>
          <cell r="G36">
            <v>-5.1000182281944442</v>
          </cell>
          <cell r="H36">
            <v>-0.31746358377777728</v>
          </cell>
          <cell r="I36">
            <v>-20.900529923888286</v>
          </cell>
          <cell r="J36">
            <v>42.278671217247769</v>
          </cell>
          <cell r="K36">
            <v>-8.5611622006083348</v>
          </cell>
          <cell r="L36">
            <v>-10.597161276808334</v>
          </cell>
          <cell r="M36">
            <v>-6.6860987247999999</v>
          </cell>
          <cell r="N36">
            <v>-3.5376543506666667</v>
          </cell>
          <cell r="O36">
            <v>470.274</v>
          </cell>
          <cell r="V36">
            <v>9.9397900370522763</v>
          </cell>
          <cell r="W36">
            <v>20.239999999999998</v>
          </cell>
        </row>
        <row r="37">
          <cell r="A37" t="str">
            <v xml:space="preserve"> </v>
          </cell>
          <cell r="D37">
            <v>0.79167045940441372</v>
          </cell>
          <cell r="E37">
            <v>-6.2433153698694399</v>
          </cell>
          <cell r="F37">
            <v>-26.347872429954169</v>
          </cell>
          <cell r="G37">
            <v>-6.3270032614166674</v>
          </cell>
          <cell r="H37">
            <v>-0.23940045511111083</v>
          </cell>
          <cell r="I37">
            <v>-24.113029923888288</v>
          </cell>
          <cell r="J37">
            <v>44.828671217247773</v>
          </cell>
          <cell r="K37">
            <v>-8.5611622006083348</v>
          </cell>
          <cell r="L37">
            <v>-10.597161276808334</v>
          </cell>
          <cell r="M37">
            <v>-8.219432058133334</v>
          </cell>
          <cell r="N37">
            <v>-9.3411136743333305</v>
          </cell>
          <cell r="O37">
            <v>463.67599999999999</v>
          </cell>
          <cell r="V37">
            <v>15.697626104540042</v>
          </cell>
          <cell r="W37">
            <v>19.760000000000002</v>
          </cell>
        </row>
        <row r="38">
          <cell r="A38">
            <v>38534</v>
          </cell>
          <cell r="D38">
            <v>0.47956663004440192</v>
          </cell>
          <cell r="E38">
            <v>-8.7110556558694423</v>
          </cell>
          <cell r="F38">
            <v>-26.347872429954169</v>
          </cell>
          <cell r="G38">
            <v>-7.5852957834166661</v>
          </cell>
          <cell r="H38">
            <v>-0.76536507566666589</v>
          </cell>
          <cell r="I38">
            <v>-28.567196590554953</v>
          </cell>
          <cell r="J38">
            <v>49.212004550581099</v>
          </cell>
          <cell r="K38">
            <v>-8.2278288672750008</v>
          </cell>
          <cell r="L38">
            <v>-9.9304946101416665</v>
          </cell>
          <cell r="M38">
            <v>-8.8194320581333319</v>
          </cell>
          <cell r="N38">
            <v>-13.424911071999999</v>
          </cell>
          <cell r="O38">
            <v>460.41199999999998</v>
          </cell>
          <cell r="V38">
            <v>-2.9798323136188687</v>
          </cell>
          <cell r="W38">
            <v>19.376000000000001</v>
          </cell>
        </row>
        <row r="39">
          <cell r="A39" t="str">
            <v xml:space="preserve"> </v>
          </cell>
          <cell r="D39">
            <v>0.29300742241655708</v>
          </cell>
          <cell r="E39">
            <v>-8.2051136180916622</v>
          </cell>
          <cell r="F39">
            <v>-26.514539096620837</v>
          </cell>
          <cell r="G39">
            <v>-9.7880548255277784</v>
          </cell>
          <cell r="H39">
            <v>-0.12657363188888807</v>
          </cell>
          <cell r="I39">
            <v>-32.213029923888286</v>
          </cell>
          <cell r="J39">
            <v>52.028671217247769</v>
          </cell>
          <cell r="K39">
            <v>-8.5611622006083348</v>
          </cell>
          <cell r="L39">
            <v>-10.263827943475</v>
          </cell>
          <cell r="M39">
            <v>-8.8527653914666669</v>
          </cell>
          <cell r="N39">
            <v>-14.006605829666666</v>
          </cell>
          <cell r="O39">
            <v>464.88799999999998</v>
          </cell>
          <cell r="V39">
            <v>2.5146891699107776</v>
          </cell>
          <cell r="W39">
            <v>19.227</v>
          </cell>
        </row>
        <row r="40">
          <cell r="A40" t="str">
            <v xml:space="preserve"> </v>
          </cell>
          <cell r="D40">
            <v>0.21207378391810069</v>
          </cell>
          <cell r="E40">
            <v>-6.7881882350916625</v>
          </cell>
          <cell r="F40">
            <v>-28.014539096620837</v>
          </cell>
          <cell r="G40">
            <v>-10.689347142972222</v>
          </cell>
          <cell r="H40">
            <v>-1.1028862999998909E-2</v>
          </cell>
          <cell r="I40">
            <v>-32.421363257221621</v>
          </cell>
          <cell r="J40">
            <v>52.528671217247769</v>
          </cell>
          <cell r="K40">
            <v>-9.2278288672750008</v>
          </cell>
          <cell r="L40">
            <v>-11.930494610141666</v>
          </cell>
          <cell r="M40">
            <v>-9.186098724799999</v>
          </cell>
          <cell r="N40">
            <v>-10.00653587</v>
          </cell>
          <cell r="O40">
            <v>482.548</v>
          </cell>
          <cell r="V40">
            <v>-3.9645854571352723</v>
          </cell>
          <cell r="W40">
            <v>19.681000000000001</v>
          </cell>
        </row>
        <row r="41">
          <cell r="A41" t="str">
            <v xml:space="preserve"> </v>
          </cell>
          <cell r="D41">
            <v>0.36250900238035905</v>
          </cell>
          <cell r="E41">
            <v>-4.1074894224249947</v>
          </cell>
          <cell r="F41">
            <v>-30.014539096620837</v>
          </cell>
          <cell r="G41">
            <v>-11.346673219083334</v>
          </cell>
          <cell r="H41">
            <v>0.6040215034444455</v>
          </cell>
          <cell r="I41">
            <v>-31.783863257221622</v>
          </cell>
          <cell r="J41">
            <v>51.828671217247773</v>
          </cell>
          <cell r="K41">
            <v>-9.2278288672750008</v>
          </cell>
          <cell r="L41">
            <v>-13.597161276808334</v>
          </cell>
          <cell r="M41">
            <v>-10.8860987248</v>
          </cell>
          <cell r="N41">
            <v>-7.745484014333333</v>
          </cell>
          <cell r="O41">
            <v>484.73</v>
          </cell>
          <cell r="V41">
            <v>2.9865294266721243</v>
          </cell>
          <cell r="W41">
            <v>20.341000000000001</v>
          </cell>
        </row>
        <row r="42">
          <cell r="A42" t="str">
            <v xml:space="preserve"> </v>
          </cell>
          <cell r="D42">
            <v>0.26887627018971488</v>
          </cell>
          <cell r="E42">
            <v>-3.2386181040916617</v>
          </cell>
          <cell r="F42">
            <v>-31.847872429954169</v>
          </cell>
          <cell r="G42">
            <v>-11.23009256486111</v>
          </cell>
          <cell r="H42">
            <v>-1.514152732222221</v>
          </cell>
          <cell r="I42">
            <v>-31.488029923888288</v>
          </cell>
          <cell r="J42">
            <v>53.045337883914435</v>
          </cell>
          <cell r="K42">
            <v>-9.8944955339416669</v>
          </cell>
          <cell r="L42">
            <v>-16.597161276808333</v>
          </cell>
          <cell r="M42">
            <v>-11.519432058133333</v>
          </cell>
          <cell r="N42">
            <v>-7.0543359436666648</v>
          </cell>
          <cell r="O42">
            <v>486.31099999999998</v>
          </cell>
          <cell r="V42">
            <v>0.91566723776890235</v>
          </cell>
          <cell r="W42">
            <v>21.381</v>
          </cell>
        </row>
        <row r="43">
          <cell r="A43" t="str">
            <v xml:space="preserve"> </v>
          </cell>
          <cell r="D43">
            <v>0.37191298014955032</v>
          </cell>
          <cell r="E43">
            <v>-3.4274677729805512</v>
          </cell>
          <cell r="F43">
            <v>-32.51453909662083</v>
          </cell>
          <cell r="G43">
            <v>-8.8726623031944438</v>
          </cell>
          <cell r="H43">
            <v>0.80995538155555613</v>
          </cell>
          <cell r="I43">
            <v>-31.458863257221619</v>
          </cell>
          <cell r="J43">
            <v>54.362004550581098</v>
          </cell>
          <cell r="K43">
            <v>-9.5611622006083348</v>
          </cell>
          <cell r="L43">
            <v>-18.263827943475</v>
          </cell>
          <cell r="M43">
            <v>-12.586098724800001</v>
          </cell>
          <cell r="N43">
            <v>-4.5392616683333316</v>
          </cell>
          <cell r="O43">
            <v>479.37299999999999</v>
          </cell>
          <cell r="V43">
            <v>7.426421999695032</v>
          </cell>
          <cell r="W43">
            <v>21.57</v>
          </cell>
        </row>
        <row r="44">
          <cell r="A44">
            <v>38718</v>
          </cell>
          <cell r="D44">
            <v>0.32958064039785784</v>
          </cell>
          <cell r="E44">
            <v>-4.3161631478694398</v>
          </cell>
          <cell r="F44">
            <v>-33.347872429954165</v>
          </cell>
          <cell r="G44">
            <v>-6.7293568616388884</v>
          </cell>
          <cell r="H44">
            <v>0.74161293822222296</v>
          </cell>
          <cell r="I44">
            <v>-31.679696590554951</v>
          </cell>
          <cell r="J44">
            <v>55.145337883914436</v>
          </cell>
          <cell r="K44">
            <v>-10.894495533941667</v>
          </cell>
          <cell r="L44">
            <v>-19.930494610141668</v>
          </cell>
          <cell r="M44">
            <v>-11.819432058133335</v>
          </cell>
          <cell r="N44">
            <v>-5.0460293179999987</v>
          </cell>
          <cell r="O44">
            <v>491.18400000000003</v>
          </cell>
          <cell r="V44">
            <v>7.7578872740162952</v>
          </cell>
          <cell r="W44">
            <v>22.484999999999999</v>
          </cell>
        </row>
        <row r="45">
          <cell r="A45" t="str">
            <v xml:space="preserve"> </v>
          </cell>
          <cell r="D45">
            <v>0.58033204075942124</v>
          </cell>
          <cell r="E45">
            <v>-4.7892948094249954</v>
          </cell>
          <cell r="F45">
            <v>-33.01453909662083</v>
          </cell>
          <cell r="G45">
            <v>-5.2011565311944441</v>
          </cell>
          <cell r="H45">
            <v>2.2906106542222227</v>
          </cell>
          <cell r="I45">
            <v>-30.550529923888288</v>
          </cell>
          <cell r="J45">
            <v>54.428671217247775</v>
          </cell>
          <cell r="K45">
            <v>-9.8944955339416669</v>
          </cell>
          <cell r="L45">
            <v>-17.263827943475</v>
          </cell>
          <cell r="M45">
            <v>-10.952765391466665</v>
          </cell>
          <cell r="N45">
            <v>-5.9537800506666665</v>
          </cell>
          <cell r="O45">
            <v>487.93599999999998</v>
          </cell>
          <cell r="V45">
            <v>-0.95140781108082884</v>
          </cell>
          <cell r="W45">
            <v>22.620999999999999</v>
          </cell>
        </row>
        <row r="46">
          <cell r="A46" t="str">
            <v xml:space="preserve"> </v>
          </cell>
          <cell r="D46">
            <v>0.48551808797944512</v>
          </cell>
          <cell r="E46">
            <v>-5.5025474749805516</v>
          </cell>
          <cell r="F46">
            <v>-32.347872429954165</v>
          </cell>
          <cell r="G46">
            <v>-7.6804519504166677</v>
          </cell>
          <cell r="H46">
            <v>9.5856070111112121E-2</v>
          </cell>
          <cell r="I46">
            <v>-28.296363257221618</v>
          </cell>
          <cell r="J46">
            <v>51.412004550581109</v>
          </cell>
          <cell r="K46">
            <v>-7.5611622006083339</v>
          </cell>
          <cell r="L46">
            <v>-16.263827943475</v>
          </cell>
          <cell r="M46">
            <v>-9.0527653914666661</v>
          </cell>
          <cell r="N46">
            <v>-10.286754586666666</v>
          </cell>
          <cell r="O46">
            <v>480.16399999999999</v>
          </cell>
          <cell r="V46">
            <v>10.151637429384541</v>
          </cell>
          <cell r="W46">
            <v>22.006</v>
          </cell>
        </row>
        <row r="47">
          <cell r="A47" t="str">
            <v xml:space="preserve"> </v>
          </cell>
          <cell r="D47">
            <v>0.64423049602156857</v>
          </cell>
          <cell r="E47">
            <v>-6.1334854298694408</v>
          </cell>
          <cell r="F47">
            <v>-32.181205763287501</v>
          </cell>
          <cell r="G47">
            <v>-7.6257959496388885</v>
          </cell>
          <cell r="H47">
            <v>1.2538555422222237</v>
          </cell>
          <cell r="I47">
            <v>-26.64219659055496</v>
          </cell>
          <cell r="J47">
            <v>48.912004550581109</v>
          </cell>
          <cell r="K47">
            <v>-5.8944955339416678</v>
          </cell>
          <cell r="L47">
            <v>-16.263827943475</v>
          </cell>
          <cell r="M47">
            <v>-8.219432058133334</v>
          </cell>
          <cell r="N47">
            <v>-8.7934424119999992</v>
          </cell>
          <cell r="O47">
            <v>469.25299999999999</v>
          </cell>
          <cell r="V47">
            <v>-12.392016004364825</v>
          </cell>
          <cell r="W47">
            <v>21.47</v>
          </cell>
        </row>
        <row r="48">
          <cell r="A48" t="str">
            <v xml:space="preserve"> </v>
          </cell>
          <cell r="D48">
            <v>0.52268758346881405</v>
          </cell>
          <cell r="E48">
            <v>-6.4404249216472182</v>
          </cell>
          <cell r="F48">
            <v>-33.01453909662083</v>
          </cell>
          <cell r="G48">
            <v>-9.2201683604166664</v>
          </cell>
          <cell r="H48">
            <v>1.5530250245555568</v>
          </cell>
          <cell r="I48">
            <v>-26.317196590554953</v>
          </cell>
          <cell r="J48">
            <v>46.512004550581104</v>
          </cell>
          <cell r="K48">
            <v>-5.2278288672750008</v>
          </cell>
          <cell r="L48">
            <v>-18.263827943475</v>
          </cell>
          <cell r="M48">
            <v>-8.186098724799999</v>
          </cell>
          <cell r="N48">
            <v>-5.2254459483333342</v>
          </cell>
          <cell r="O48">
            <v>457.00900000000001</v>
          </cell>
          <cell r="V48">
            <v>2.5932080417534698</v>
          </cell>
          <cell r="W48">
            <v>20.838999999999999</v>
          </cell>
        </row>
        <row r="49">
          <cell r="A49" t="str">
            <v xml:space="preserve"> </v>
          </cell>
          <cell r="D49">
            <v>0.80632791963578754</v>
          </cell>
          <cell r="E49">
            <v>-5.2587860988694404</v>
          </cell>
          <cell r="F49">
            <v>-34.01453909662083</v>
          </cell>
          <cell r="G49">
            <v>-7.2618304796388884</v>
          </cell>
          <cell r="H49">
            <v>8.6456546664444449</v>
          </cell>
          <cell r="I49">
            <v>-26.692196590554953</v>
          </cell>
          <cell r="J49">
            <v>46.095337883914446</v>
          </cell>
          <cell r="K49">
            <v>-3.2278288672750008</v>
          </cell>
          <cell r="L49">
            <v>-17.930494610141668</v>
          </cell>
          <cell r="M49">
            <v>-6.2860987247999995</v>
          </cell>
          <cell r="N49">
            <v>-1.9842557230000006</v>
          </cell>
          <cell r="O49">
            <v>442.49900000000002</v>
          </cell>
          <cell r="V49">
            <v>-7.6613675541092885E-2</v>
          </cell>
          <cell r="W49">
            <v>20.100000000000001</v>
          </cell>
        </row>
        <row r="50">
          <cell r="A50">
            <v>38899</v>
          </cell>
          <cell r="D50">
            <v>0.89634894877792903</v>
          </cell>
          <cell r="E50">
            <v>-3.3580528650916635</v>
          </cell>
          <cell r="F50">
            <v>-34.51453909662083</v>
          </cell>
          <cell r="G50">
            <v>-7.3131013634166662</v>
          </cell>
          <cell r="H50">
            <v>10.114755807444444</v>
          </cell>
          <cell r="I50">
            <v>-26.275529923888286</v>
          </cell>
          <cell r="J50">
            <v>45.078671217247773</v>
          </cell>
          <cell r="K50">
            <v>-0.89449553394166725</v>
          </cell>
          <cell r="L50">
            <v>-17.930494610141668</v>
          </cell>
          <cell r="M50">
            <v>-3.5194320581333334</v>
          </cell>
          <cell r="N50">
            <v>-1.8408549656666671</v>
          </cell>
          <cell r="O50">
            <v>436.90100000000001</v>
          </cell>
          <cell r="V50">
            <v>1.9595936003737213</v>
          </cell>
          <cell r="W50">
            <v>19.398</v>
          </cell>
        </row>
        <row r="51">
          <cell r="A51" t="str">
            <v xml:space="preserve"> </v>
          </cell>
          <cell r="D51">
            <v>1.0482018303543097</v>
          </cell>
          <cell r="E51">
            <v>-2.2454199542027742</v>
          </cell>
          <cell r="F51">
            <v>-34.181205763287501</v>
          </cell>
          <cell r="G51">
            <v>-6.6201743919722231</v>
          </cell>
          <cell r="H51">
            <v>8.8079428553333337</v>
          </cell>
          <cell r="I51">
            <v>-24.533863257221622</v>
          </cell>
          <cell r="J51">
            <v>43.212004550581106</v>
          </cell>
          <cell r="K51">
            <v>0.43883779939166628</v>
          </cell>
          <cell r="L51">
            <v>-17.597161276808333</v>
          </cell>
          <cell r="M51">
            <v>-1.1527653914666673</v>
          </cell>
          <cell r="N51">
            <v>-4.0229161119999999</v>
          </cell>
          <cell r="O51">
            <v>436.79199999999997</v>
          </cell>
          <cell r="V51">
            <v>2.0331627237776262</v>
          </cell>
          <cell r="W51">
            <v>19.061</v>
          </cell>
        </row>
        <row r="52">
          <cell r="A52" t="str">
            <v xml:space="preserve"> </v>
          </cell>
          <cell r="D52">
            <v>1.0410330591837662</v>
          </cell>
          <cell r="E52">
            <v>-1.2910328384249965</v>
          </cell>
          <cell r="F52">
            <v>-34.01453909662083</v>
          </cell>
          <cell r="G52">
            <v>-6.2774721611944448</v>
          </cell>
          <cell r="H52">
            <v>3.9702952266666682</v>
          </cell>
          <cell r="I52">
            <v>-22.375529923888283</v>
          </cell>
          <cell r="J52">
            <v>40.895337883914436</v>
          </cell>
          <cell r="K52">
            <v>-0.89449553394166703</v>
          </cell>
          <cell r="L52">
            <v>-17.930494610141668</v>
          </cell>
          <cell r="M52">
            <v>-1.8527653914666671</v>
          </cell>
          <cell r="N52">
            <v>-7.8522736246666653</v>
          </cell>
          <cell r="O52">
            <v>448.73599999999999</v>
          </cell>
          <cell r="V52">
            <v>-5.1374145703068201</v>
          </cell>
          <cell r="W52">
            <v>19.367000000000001</v>
          </cell>
        </row>
        <row r="53">
          <cell r="A53" t="str">
            <v xml:space="preserve"> </v>
          </cell>
          <cell r="D53">
            <v>1.1792909031346026</v>
          </cell>
          <cell r="E53">
            <v>-1.9491168514249957</v>
          </cell>
          <cell r="F53">
            <v>-34.51453909662083</v>
          </cell>
          <cell r="G53">
            <v>-4.3076022006388897</v>
          </cell>
          <cell r="H53">
            <v>5.4739915883333365</v>
          </cell>
          <cell r="I53">
            <v>-21.154696590554952</v>
          </cell>
          <cell r="J53">
            <v>40.178671217247768</v>
          </cell>
          <cell r="K53">
            <v>-2.5611622006083339</v>
          </cell>
          <cell r="L53">
            <v>-18.930494610141668</v>
          </cell>
          <cell r="M53">
            <v>-1.2527653914666668</v>
          </cell>
          <cell r="N53">
            <v>-10.546801849333333</v>
          </cell>
          <cell r="O53">
            <v>453.02800000000002</v>
          </cell>
          <cell r="V53">
            <v>8.8493062522478247</v>
          </cell>
          <cell r="W53">
            <v>20.341999999999999</v>
          </cell>
        </row>
        <row r="54">
          <cell r="A54" t="str">
            <v xml:space="preserve"> </v>
          </cell>
          <cell r="D54">
            <v>1.1767669380694037</v>
          </cell>
          <cell r="E54">
            <v>-0.88696931475832985</v>
          </cell>
          <cell r="F54">
            <v>-34.181205763287501</v>
          </cell>
          <cell r="G54">
            <v>-2.9082693004166669</v>
          </cell>
          <cell r="H54">
            <v>7.7762594733333357</v>
          </cell>
          <cell r="I54">
            <v>-21.463029923888286</v>
          </cell>
          <cell r="J54">
            <v>40.178671217247768</v>
          </cell>
          <cell r="K54">
            <v>-2.5611622006083343</v>
          </cell>
          <cell r="L54">
            <v>-17.930494610141668</v>
          </cell>
          <cell r="M54">
            <v>-1.552765391466667</v>
          </cell>
          <cell r="N54">
            <v>-11.047433235333335</v>
          </cell>
          <cell r="O54">
            <v>457.72800000000001</v>
          </cell>
          <cell r="V54">
            <v>2.6994397389221048</v>
          </cell>
          <cell r="W54">
            <v>21.715</v>
          </cell>
        </row>
        <row r="55">
          <cell r="A55" t="str">
            <v xml:space="preserve"> </v>
          </cell>
          <cell r="D55">
            <v>0.99663179134656688</v>
          </cell>
          <cell r="E55">
            <v>-1.2357492227583291</v>
          </cell>
          <cell r="F55">
            <v>-35.01453909662083</v>
          </cell>
          <cell r="G55">
            <v>-3.0723562061944443</v>
          </cell>
          <cell r="H55">
            <v>8.2119227437777802</v>
          </cell>
          <cell r="I55">
            <v>-21.521363257221619</v>
          </cell>
          <cell r="J55">
            <v>40.195337883914441</v>
          </cell>
          <cell r="K55">
            <v>-3.5611622006083343</v>
          </cell>
          <cell r="L55">
            <v>-18.263827943475</v>
          </cell>
          <cell r="M55">
            <v>-1.4527653914666667</v>
          </cell>
          <cell r="N55">
            <v>-11.055297846000002</v>
          </cell>
          <cell r="O55">
            <v>452.65100000000001</v>
          </cell>
          <cell r="V55">
            <v>-1.1994889751111848</v>
          </cell>
          <cell r="W55">
            <v>21.672999999999998</v>
          </cell>
        </row>
        <row r="56">
          <cell r="A56">
            <v>39083</v>
          </cell>
          <cell r="D56">
            <v>0.85810208576704872</v>
          </cell>
          <cell r="E56">
            <v>-6.3234729758329999E-2</v>
          </cell>
          <cell r="F56">
            <v>-33.01453909662083</v>
          </cell>
          <cell r="G56">
            <v>-4.3533482193055546</v>
          </cell>
          <cell r="H56">
            <v>6.3519174305555568</v>
          </cell>
          <cell r="I56">
            <v>-21.842196590554948</v>
          </cell>
          <cell r="J56">
            <v>39.212004550581106</v>
          </cell>
          <cell r="K56">
            <v>-2.5611622006083343</v>
          </cell>
          <cell r="L56">
            <v>-14.930494610141666</v>
          </cell>
          <cell r="M56">
            <v>-2.8194320581333332</v>
          </cell>
          <cell r="N56">
            <v>-10.863998887666668</v>
          </cell>
          <cell r="O56">
            <v>457.63400000000001</v>
          </cell>
          <cell r="V56">
            <v>-5.9345033472046227</v>
          </cell>
          <cell r="W56">
            <v>22.158000000000001</v>
          </cell>
        </row>
        <row r="57">
          <cell r="A57" t="str">
            <v xml:space="preserve"> </v>
          </cell>
          <cell r="D57">
            <v>0.94589626602193599</v>
          </cell>
          <cell r="E57">
            <v>0.65861863101944762</v>
          </cell>
          <cell r="F57">
            <v>-33.01453909662083</v>
          </cell>
          <cell r="G57">
            <v>-3.7143954071944436</v>
          </cell>
          <cell r="H57">
            <v>7.0551576804444451</v>
          </cell>
          <cell r="I57">
            <v>-21.904696590554948</v>
          </cell>
          <cell r="J57">
            <v>38.845337883914446</v>
          </cell>
          <cell r="K57">
            <v>-3.2278288672750008</v>
          </cell>
          <cell r="L57">
            <v>-14.263827943475</v>
          </cell>
          <cell r="M57">
            <v>-2.1860987247999994</v>
          </cell>
          <cell r="N57">
            <v>-6.9263364343333329</v>
          </cell>
          <cell r="O57">
            <v>450.83699999999999</v>
          </cell>
          <cell r="V57">
            <v>-1.8133467825130145</v>
          </cell>
          <cell r="W57">
            <v>22.187999999999999</v>
          </cell>
        </row>
        <row r="58">
          <cell r="A58" t="str">
            <v xml:space="preserve"> </v>
          </cell>
          <cell r="D58">
            <v>1.2300876440011019</v>
          </cell>
          <cell r="E58">
            <v>2.0708691007972244</v>
          </cell>
          <cell r="F58">
            <v>-30.181205763287497</v>
          </cell>
          <cell r="G58">
            <v>-3.7214258674166665</v>
          </cell>
          <cell r="H58">
            <v>7.2846695742222236</v>
          </cell>
          <cell r="I58">
            <v>-23.704696590554949</v>
          </cell>
          <cell r="J58">
            <v>41.395337883914436</v>
          </cell>
          <cell r="K58">
            <v>-1.8944955339416669</v>
          </cell>
          <cell r="L58">
            <v>-10.263827943475</v>
          </cell>
          <cell r="M58">
            <v>-0.28609872480000026</v>
          </cell>
          <cell r="N58">
            <v>-6.0383701110000016</v>
          </cell>
          <cell r="O58">
            <v>441.35599999999999</v>
          </cell>
          <cell r="V58">
            <v>-10.340107199321324</v>
          </cell>
          <cell r="W58">
            <v>21.812000000000001</v>
          </cell>
        </row>
        <row r="59">
          <cell r="A59" t="str">
            <v xml:space="preserve"> </v>
          </cell>
          <cell r="D59">
            <v>1.3802416162315791</v>
          </cell>
          <cell r="E59">
            <v>2.5602179619083358</v>
          </cell>
          <cell r="F59">
            <v>-29.681205763287497</v>
          </cell>
          <cell r="G59">
            <v>-3.5705503098611104</v>
          </cell>
          <cell r="H59">
            <v>9.7528979367777797</v>
          </cell>
          <cell r="I59">
            <v>-23.917196590554951</v>
          </cell>
          <cell r="J59">
            <v>42.228671217247772</v>
          </cell>
          <cell r="K59">
            <v>-0.89449553394166703</v>
          </cell>
          <cell r="L59">
            <v>-9.5971612768083343</v>
          </cell>
          <cell r="M59">
            <v>0.91390127519999964</v>
          </cell>
          <cell r="N59">
            <v>-6.6008759356666671</v>
          </cell>
          <cell r="O59">
            <v>420.685</v>
          </cell>
          <cell r="V59">
            <v>-1.4868827360718262</v>
          </cell>
          <cell r="W59">
            <v>20.263999999999999</v>
          </cell>
        </row>
        <row r="60">
          <cell r="A60" t="str">
            <v xml:space="preserve"> </v>
          </cell>
          <cell r="D60">
            <v>1.5256344847544816</v>
          </cell>
          <cell r="E60">
            <v>2.5251043466861134</v>
          </cell>
          <cell r="F60">
            <v>-27.347872429954169</v>
          </cell>
          <cell r="G60">
            <v>-3.4485381860833333</v>
          </cell>
          <cell r="H60">
            <v>10.191319304888891</v>
          </cell>
          <cell r="I60">
            <v>-23.525529923888286</v>
          </cell>
          <cell r="J60">
            <v>41.778671217247769</v>
          </cell>
          <cell r="K60">
            <v>-0.2278288672750004</v>
          </cell>
          <cell r="L60">
            <v>-7.9304946101416673</v>
          </cell>
          <cell r="M60">
            <v>1.6139012751999993</v>
          </cell>
          <cell r="N60">
            <v>-10.933826173</v>
          </cell>
          <cell r="O60">
            <v>397.48200000000003</v>
          </cell>
          <cell r="V60">
            <v>-2.6759438804608182</v>
          </cell>
          <cell r="W60">
            <v>18.646000000000001</v>
          </cell>
        </row>
        <row r="61">
          <cell r="A61" t="str">
            <v xml:space="preserve"> </v>
          </cell>
          <cell r="D61">
            <v>1.5696174261015081</v>
          </cell>
          <cell r="E61">
            <v>2.7939725460194467</v>
          </cell>
          <cell r="F61">
            <v>-27.014539096620837</v>
          </cell>
          <cell r="G61">
            <v>-2.6034728564166665</v>
          </cell>
          <cell r="H61">
            <v>10.50316822088889</v>
          </cell>
          <cell r="I61">
            <v>-23.358863257221618</v>
          </cell>
          <cell r="J61">
            <v>41.228671217247779</v>
          </cell>
          <cell r="K61">
            <v>1.1055044660583329</v>
          </cell>
          <cell r="L61">
            <v>-9.5971612768083343</v>
          </cell>
          <cell r="M61">
            <v>0.81390127519999966</v>
          </cell>
          <cell r="N61">
            <v>-13.797922558333333</v>
          </cell>
          <cell r="O61">
            <v>388.61900000000003</v>
          </cell>
          <cell r="V61">
            <v>-5.7049070346942727</v>
          </cell>
          <cell r="W61">
            <v>18.143999999999998</v>
          </cell>
        </row>
        <row r="62">
          <cell r="A62">
            <v>39264</v>
          </cell>
          <cell r="D62">
            <v>1.4425855076292085</v>
          </cell>
          <cell r="E62">
            <v>2.0743783805750025</v>
          </cell>
          <cell r="F62">
            <v>-27.014539096620837</v>
          </cell>
          <cell r="G62">
            <v>-2.8639497101944449</v>
          </cell>
          <cell r="H62">
            <v>9.2114550410000007</v>
          </cell>
          <cell r="I62">
            <v>-23.700529923888286</v>
          </cell>
          <cell r="J62">
            <v>41.445337883914441</v>
          </cell>
          <cell r="K62">
            <v>0.7721711327249996</v>
          </cell>
          <cell r="L62">
            <v>-9.9304946101416665</v>
          </cell>
          <cell r="M62">
            <v>-1.2860987247999998</v>
          </cell>
          <cell r="N62">
            <v>-13.792582854666668</v>
          </cell>
          <cell r="O62">
            <v>389.57100000000003</v>
          </cell>
          <cell r="V62">
            <v>2.8794612177578172</v>
          </cell>
          <cell r="W62">
            <v>17.896999999999998</v>
          </cell>
        </row>
        <row r="63">
          <cell r="A63" t="str">
            <v xml:space="preserve"> </v>
          </cell>
          <cell r="D63">
            <v>1.4380053898926917</v>
          </cell>
          <cell r="E63">
            <v>1.9710704847972249</v>
          </cell>
          <cell r="F63">
            <v>-25.847872429954169</v>
          </cell>
          <cell r="G63">
            <v>-3.4291096948611113</v>
          </cell>
          <cell r="H63">
            <v>9.6961136853333318</v>
          </cell>
          <cell r="I63">
            <v>-25.083863257221619</v>
          </cell>
          <cell r="J63">
            <v>42.978671217247772</v>
          </cell>
          <cell r="K63">
            <v>0.43883779939166628</v>
          </cell>
          <cell r="L63">
            <v>-8.5971612768083343</v>
          </cell>
          <cell r="M63">
            <v>-1.9527653914666665</v>
          </cell>
          <cell r="N63">
            <v>-10.830917084333331</v>
          </cell>
          <cell r="O63">
            <v>392.03800000000001</v>
          </cell>
          <cell r="V63">
            <v>-6.0750364086086144</v>
          </cell>
          <cell r="W63">
            <v>17.408999999999999</v>
          </cell>
        </row>
        <row r="64">
          <cell r="A64" t="str">
            <v xml:space="preserve"> </v>
          </cell>
          <cell r="D64">
            <v>1.4564916996689481</v>
          </cell>
          <cell r="E64">
            <v>2.3850312954638917</v>
          </cell>
          <cell r="F64">
            <v>-25.014539096620837</v>
          </cell>
          <cell r="G64">
            <v>-4.2017367069722225</v>
          </cell>
          <cell r="H64">
            <v>10.433830206777778</v>
          </cell>
          <cell r="I64">
            <v>-26.025529923888286</v>
          </cell>
          <cell r="J64">
            <v>43.562004550581101</v>
          </cell>
          <cell r="K64">
            <v>0.10550446605833293</v>
          </cell>
          <cell r="L64">
            <v>-7.5971612768083334</v>
          </cell>
          <cell r="M64">
            <v>-2.1527653914666662</v>
          </cell>
          <cell r="N64">
            <v>-6.7988153296666667</v>
          </cell>
          <cell r="O64">
            <v>397.928</v>
          </cell>
          <cell r="V64">
            <v>-13.236353603016692</v>
          </cell>
          <cell r="W64">
            <v>17.971</v>
          </cell>
        </row>
        <row r="65">
          <cell r="A65" t="str">
            <v xml:space="preserve"> </v>
          </cell>
          <cell r="D65">
            <v>1.5433051509327675</v>
          </cell>
          <cell r="E65">
            <v>2.8577079570194468</v>
          </cell>
          <cell r="F65">
            <v>-24.681205763287505</v>
          </cell>
          <cell r="G65">
            <v>-3.9484217096388892</v>
          </cell>
          <cell r="H65">
            <v>10.807728811666665</v>
          </cell>
          <cell r="I65">
            <v>-27.283863257221615</v>
          </cell>
          <cell r="J65">
            <v>44.845337883914432</v>
          </cell>
          <cell r="K65">
            <v>0.10550446605833293</v>
          </cell>
          <cell r="L65">
            <v>-7.5971612768083334</v>
          </cell>
          <cell r="M65">
            <v>-8.6098724800000401E-2</v>
          </cell>
          <cell r="N65">
            <v>-4.6351224513333316</v>
          </cell>
          <cell r="O65">
            <v>398.79300000000001</v>
          </cell>
          <cell r="V65">
            <v>-3.3649833055091727</v>
          </cell>
          <cell r="W65">
            <v>18.82</v>
          </cell>
        </row>
        <row r="66">
          <cell r="A66" t="str">
            <v xml:space="preserve"> </v>
          </cell>
          <cell r="D66">
            <v>1.4930767328676704</v>
          </cell>
          <cell r="E66">
            <v>3.3967378120194471</v>
          </cell>
          <cell r="F66">
            <v>-27.681205763287505</v>
          </cell>
          <cell r="G66">
            <v>-3.4725216618611108</v>
          </cell>
          <cell r="H66">
            <v>12.211756457999998</v>
          </cell>
          <cell r="I66">
            <v>-28.404696590554948</v>
          </cell>
          <cell r="J66">
            <v>45.528671217247769</v>
          </cell>
          <cell r="K66">
            <v>-0.56116220060833377</v>
          </cell>
          <cell r="L66">
            <v>-12.263827943475</v>
          </cell>
          <cell r="M66">
            <v>0.24723460853333293</v>
          </cell>
          <cell r="N66">
            <v>-6.5326942363333318</v>
          </cell>
          <cell r="O66">
            <v>397.19200000000001</v>
          </cell>
          <cell r="V66">
            <v>-12.736490209764517</v>
          </cell>
          <cell r="W66">
            <v>19.652999999999999</v>
          </cell>
        </row>
        <row r="67">
          <cell r="A67" t="str">
            <v xml:space="preserve"> </v>
          </cell>
          <cell r="D67">
            <v>1.3665657163634295</v>
          </cell>
          <cell r="E67">
            <v>3.1522727176861136</v>
          </cell>
          <cell r="F67">
            <v>-29.014539096620837</v>
          </cell>
          <cell r="G67">
            <v>-2.5655963343055559</v>
          </cell>
          <cell r="H67">
            <v>12.082497717333334</v>
          </cell>
          <cell r="I67">
            <v>-29.750529923888283</v>
          </cell>
          <cell r="J67">
            <v>46.162004550581095</v>
          </cell>
          <cell r="K67">
            <v>0.10550446605833293</v>
          </cell>
          <cell r="L67">
            <v>-13.263827943475</v>
          </cell>
          <cell r="M67">
            <v>-1.0194320581333332</v>
          </cell>
          <cell r="N67">
            <v>-6.675445203999999</v>
          </cell>
          <cell r="O67">
            <v>390.28</v>
          </cell>
          <cell r="V67">
            <v>-15.136131797610219</v>
          </cell>
          <cell r="W67">
            <v>19.510999999999999</v>
          </cell>
        </row>
        <row r="68">
          <cell r="A68">
            <v>39448</v>
          </cell>
          <cell r="D68">
            <v>1.3073782332357973</v>
          </cell>
          <cell r="E68">
            <v>3.4481255194638916</v>
          </cell>
          <cell r="F68">
            <v>-28.681205763287505</v>
          </cell>
          <cell r="G68">
            <v>-2.1087808486388888</v>
          </cell>
          <cell r="H68">
            <v>12.858034570222223</v>
          </cell>
          <cell r="I68">
            <v>-31.950529923888283</v>
          </cell>
          <cell r="J68">
            <v>47.478671217247758</v>
          </cell>
          <cell r="K68">
            <v>-0.2278288672750004</v>
          </cell>
          <cell r="L68">
            <v>-12.263827943475</v>
          </cell>
          <cell r="M68">
            <v>-1.9527653914666665</v>
          </cell>
          <cell r="N68">
            <v>-6.033070333333332</v>
          </cell>
          <cell r="O68">
            <v>399.67399999999998</v>
          </cell>
          <cell r="V68">
            <v>-3.3870149853992837</v>
          </cell>
          <cell r="W68">
            <v>20.337</v>
          </cell>
        </row>
        <row r="69">
          <cell r="A69" t="str">
            <v xml:space="preserve"> </v>
          </cell>
          <cell r="D69">
            <v>1.3094778186457967</v>
          </cell>
          <cell r="E69">
            <v>2.9868368669083361</v>
          </cell>
          <cell r="F69">
            <v>-26.681205763287505</v>
          </cell>
          <cell r="G69">
            <v>-2.0750348757499997</v>
          </cell>
          <cell r="H69">
            <v>11.356307748666671</v>
          </cell>
          <cell r="I69">
            <v>-33.033863257221618</v>
          </cell>
          <cell r="J69">
            <v>48.662004550581095</v>
          </cell>
          <cell r="K69">
            <v>0.43883779939166628</v>
          </cell>
          <cell r="L69">
            <v>-8.2638279434750004</v>
          </cell>
          <cell r="M69">
            <v>-2.619432058133333</v>
          </cell>
          <cell r="N69">
            <v>-5.5887128436666655</v>
          </cell>
          <cell r="O69">
            <v>398.57900000000001</v>
          </cell>
          <cell r="V69">
            <v>2.715386411393883</v>
          </cell>
          <cell r="W69">
            <v>20.754000000000001</v>
          </cell>
        </row>
        <row r="70">
          <cell r="A70" t="str">
            <v xml:space="preserve"> </v>
          </cell>
          <cell r="D70">
            <v>1.5097020898390281</v>
          </cell>
          <cell r="E70">
            <v>2.0738201121305582</v>
          </cell>
          <cell r="F70">
            <v>-24.347872429954169</v>
          </cell>
          <cell r="G70">
            <v>-1.9475816863055557</v>
          </cell>
          <cell r="H70">
            <v>11.300210131555557</v>
          </cell>
          <cell r="I70">
            <v>-33.429696590554947</v>
          </cell>
          <cell r="J70">
            <v>47.495337883914431</v>
          </cell>
          <cell r="K70">
            <v>-0.89449553394166703</v>
          </cell>
          <cell r="L70">
            <v>-5.9304946101416673</v>
          </cell>
          <cell r="M70">
            <v>-1.2194320581333336</v>
          </cell>
          <cell r="N70">
            <v>-5.6315876073333335</v>
          </cell>
          <cell r="O70">
            <v>391.02600000000001</v>
          </cell>
          <cell r="V70">
            <v>-7.5479001354751274</v>
          </cell>
          <cell r="W70">
            <v>20.387</v>
          </cell>
        </row>
        <row r="71">
          <cell r="A71" t="str">
            <v xml:space="preserve"> </v>
          </cell>
          <cell r="D71">
            <v>1.5652241826320801</v>
          </cell>
          <cell r="E71">
            <v>0.80439014679722476</v>
          </cell>
          <cell r="F71">
            <v>-23.014539096620837</v>
          </cell>
          <cell r="G71">
            <v>-2.9128794751944453</v>
          </cell>
          <cell r="H71">
            <v>12.305550740777781</v>
          </cell>
          <cell r="I71">
            <v>-32.288029923888288</v>
          </cell>
          <cell r="J71">
            <v>46.012004550581104</v>
          </cell>
          <cell r="K71">
            <v>0.7721711327249996</v>
          </cell>
          <cell r="L71">
            <v>-5.2638279434750004</v>
          </cell>
          <cell r="M71">
            <v>-1.3527653914666669</v>
          </cell>
          <cell r="N71">
            <v>-3.7780917933333331</v>
          </cell>
          <cell r="O71">
            <v>386.34100000000001</v>
          </cell>
          <cell r="V71">
            <v>21.472974396796964</v>
          </cell>
          <cell r="W71">
            <v>19.956</v>
          </cell>
        </row>
        <row r="72">
          <cell r="A72" t="str">
            <v xml:space="preserve"> </v>
          </cell>
          <cell r="D72">
            <v>1.5304035308593735</v>
          </cell>
          <cell r="E72">
            <v>-1.9583303314249969</v>
          </cell>
          <cell r="F72">
            <v>-22.181205763287505</v>
          </cell>
          <cell r="G72">
            <v>-4.2148118419722236</v>
          </cell>
          <cell r="H72">
            <v>12.109065054222222</v>
          </cell>
          <cell r="I72">
            <v>-30.826918812777176</v>
          </cell>
          <cell r="J72">
            <v>46.285615661692219</v>
          </cell>
          <cell r="K72">
            <v>1.1055044660583329</v>
          </cell>
          <cell r="L72">
            <v>-5.2638279434750004</v>
          </cell>
          <cell r="M72">
            <v>-5.2765391466666887E-2</v>
          </cell>
          <cell r="N72">
            <v>-4.8353212946666666</v>
          </cell>
          <cell r="O72">
            <v>383.35700000000003</v>
          </cell>
          <cell r="V72">
            <v>-0.22502461206693747</v>
          </cell>
          <cell r="W72">
            <v>19.513999999999999</v>
          </cell>
        </row>
        <row r="73">
          <cell r="A73" t="str">
            <v xml:space="preserve"> </v>
          </cell>
          <cell r="D73">
            <v>1.1421143604179931</v>
          </cell>
          <cell r="E73">
            <v>-4.0411495203138852</v>
          </cell>
          <cell r="F73">
            <v>-22.847872429954169</v>
          </cell>
          <cell r="G73">
            <v>-7.448321139861112</v>
          </cell>
          <cell r="H73">
            <v>10.622870266444446</v>
          </cell>
          <cell r="I73">
            <v>-32.032474368332736</v>
          </cell>
          <cell r="J73">
            <v>48.025893439470003</v>
          </cell>
          <cell r="K73">
            <v>0.43883779939166628</v>
          </cell>
          <cell r="L73">
            <v>-5.5971612768083334</v>
          </cell>
          <cell r="M73">
            <v>-0.65276539146666712</v>
          </cell>
          <cell r="N73">
            <v>-2.4300749009999998</v>
          </cell>
          <cell r="O73">
            <v>382.49799999999999</v>
          </cell>
          <cell r="V73">
            <v>10.466268580866478</v>
          </cell>
          <cell r="W73">
            <v>19.492999999999999</v>
          </cell>
        </row>
        <row r="74">
          <cell r="A74">
            <v>39630</v>
          </cell>
          <cell r="D74">
            <v>0.84786498755150319</v>
          </cell>
          <cell r="E74">
            <v>-4.8243140169805505</v>
          </cell>
          <cell r="F74">
            <v>-24.014539096620837</v>
          </cell>
          <cell r="G74">
            <v>-9.8110177039722242</v>
          </cell>
          <cell r="H74">
            <v>7.0474775138888885</v>
          </cell>
          <cell r="I74">
            <v>-33.854696590554958</v>
          </cell>
          <cell r="J74">
            <v>50.749504550581122</v>
          </cell>
          <cell r="K74">
            <v>-2.2278288672750004</v>
          </cell>
          <cell r="L74">
            <v>-6.9304946101416673</v>
          </cell>
          <cell r="M74">
            <v>-1.5860987248000005</v>
          </cell>
          <cell r="N74">
            <v>-6.1455486880000008</v>
          </cell>
          <cell r="O74">
            <v>381.77600000000001</v>
          </cell>
          <cell r="V74">
            <v>12.996815924829107</v>
          </cell>
          <cell r="W74">
            <v>19.030999999999999</v>
          </cell>
        </row>
        <row r="75">
          <cell r="A75" t="str">
            <v xml:space="preserve"> </v>
          </cell>
          <cell r="D75">
            <v>0.67486925463553538</v>
          </cell>
          <cell r="E75">
            <v>-3.2780845037583295</v>
          </cell>
          <cell r="F75">
            <v>-25.514539096620837</v>
          </cell>
          <cell r="G75">
            <v>-11.232473337305557</v>
          </cell>
          <cell r="H75">
            <v>3.8245736543333346</v>
          </cell>
          <cell r="I75">
            <v>-34.054696590554947</v>
          </cell>
          <cell r="J75">
            <v>49.266171217247781</v>
          </cell>
          <cell r="K75">
            <v>-3.2278288672750008</v>
          </cell>
          <cell r="L75">
            <v>-8.2638279434750004</v>
          </cell>
          <cell r="M75">
            <v>-3.6527653914666671</v>
          </cell>
          <cell r="N75">
            <v>-7.5312194100000012</v>
          </cell>
          <cell r="O75">
            <v>389.94400000000002</v>
          </cell>
          <cell r="V75">
            <v>6.1923162117594854</v>
          </cell>
          <cell r="W75">
            <v>19.100000000000001</v>
          </cell>
        </row>
        <row r="76">
          <cell r="A76" t="str">
            <v xml:space="preserve"> </v>
          </cell>
          <cell r="D76">
            <v>0.592457099477396</v>
          </cell>
          <cell r="E76">
            <v>-4.1798086560916623</v>
          </cell>
          <cell r="F76">
            <v>-26.847872429954169</v>
          </cell>
          <cell r="G76">
            <v>-11.523489657305555</v>
          </cell>
          <cell r="H76">
            <v>1.0257168985555569</v>
          </cell>
          <cell r="I76">
            <v>-30.063029923888291</v>
          </cell>
          <cell r="J76">
            <v>45.416171217247786</v>
          </cell>
          <cell r="K76">
            <v>-4.8944955339416678</v>
          </cell>
          <cell r="L76">
            <v>-9.9304946101416665</v>
          </cell>
          <cell r="M76">
            <v>-4.4527653914666665</v>
          </cell>
          <cell r="N76">
            <v>-8.0230277326666659</v>
          </cell>
          <cell r="O76">
            <v>395.24299999999999</v>
          </cell>
          <cell r="V76">
            <v>16.418147768630085</v>
          </cell>
          <cell r="W76">
            <v>19.617000000000001</v>
          </cell>
        </row>
        <row r="77">
          <cell r="A77" t="str">
            <v xml:space="preserve"> </v>
          </cell>
          <cell r="D77">
            <v>0.28858058475912818</v>
          </cell>
          <cell r="E77">
            <v>-9.3382197907583286</v>
          </cell>
          <cell r="F77">
            <v>-28.014539096620837</v>
          </cell>
          <cell r="G77">
            <v>-12.614696401416666</v>
          </cell>
          <cell r="H77">
            <v>-2.1860313376666656</v>
          </cell>
          <cell r="I77">
            <v>-28.850529923888285</v>
          </cell>
          <cell r="J77">
            <v>45.232837883914449</v>
          </cell>
          <cell r="K77">
            <v>-8.2278288672750008</v>
          </cell>
          <cell r="L77">
            <v>-11.263827943475</v>
          </cell>
          <cell r="M77">
            <v>-4.5860987247999994</v>
          </cell>
          <cell r="N77">
            <v>-9.8017429333333315</v>
          </cell>
          <cell r="O77">
            <v>400.81400000000002</v>
          </cell>
          <cell r="V77">
            <v>18.774856484730673</v>
          </cell>
          <cell r="W77">
            <v>20.902000000000001</v>
          </cell>
        </row>
        <row r="78">
          <cell r="A78" t="str">
            <v xml:space="preserve"> </v>
          </cell>
          <cell r="D78">
            <v>-0.39901162373613513</v>
          </cell>
          <cell r="E78">
            <v>-16.540714490313885</v>
          </cell>
          <cell r="F78">
            <v>-30.014539096620837</v>
          </cell>
          <cell r="G78">
            <v>-14.777472818194445</v>
          </cell>
          <cell r="H78">
            <v>-3.3812044943333324</v>
          </cell>
          <cell r="I78">
            <v>-31.092196590554948</v>
          </cell>
          <cell r="J78">
            <v>51.782837883914453</v>
          </cell>
          <cell r="K78">
            <v>-14.227828867275001</v>
          </cell>
          <cell r="L78">
            <v>-13.597161276808334</v>
          </cell>
          <cell r="M78">
            <v>-5.9860987247999988</v>
          </cell>
          <cell r="N78">
            <v>-9.572982356999999</v>
          </cell>
          <cell r="O78">
            <v>408.59800000000001</v>
          </cell>
          <cell r="V78">
            <v>24.835817125536753</v>
          </cell>
          <cell r="W78">
            <v>23.125</v>
          </cell>
        </row>
        <row r="79">
          <cell r="A79" t="str">
            <v xml:space="preserve"> </v>
          </cell>
          <cell r="D79">
            <v>-1.0846280483413937</v>
          </cell>
          <cell r="E79">
            <v>-23.452419512980551</v>
          </cell>
          <cell r="F79">
            <v>-32.51453909662083</v>
          </cell>
          <cell r="G79">
            <v>-17.387282772972224</v>
          </cell>
          <cell r="H79">
            <v>-3.2816744288888877</v>
          </cell>
          <cell r="I79">
            <v>-36.225529923888281</v>
          </cell>
          <cell r="J79">
            <v>61.016171217247781</v>
          </cell>
          <cell r="K79">
            <v>-19.561162200608333</v>
          </cell>
          <cell r="L79">
            <v>-17.263827943475</v>
          </cell>
          <cell r="M79">
            <v>-9.6860987248000008</v>
          </cell>
          <cell r="N79">
            <v>-12.073187362333334</v>
          </cell>
          <cell r="O79">
            <v>416.005</v>
          </cell>
          <cell r="V79">
            <v>37.141647855530493</v>
          </cell>
          <cell r="W79">
            <v>24.202999999999999</v>
          </cell>
        </row>
        <row r="80">
          <cell r="A80">
            <v>39814</v>
          </cell>
          <cell r="D80">
            <v>-1.5783709121977199</v>
          </cell>
          <cell r="E80">
            <v>-27.363865365313885</v>
          </cell>
          <cell r="F80">
            <v>-34.347872429954165</v>
          </cell>
          <cell r="G80">
            <v>-18.029296614305554</v>
          </cell>
          <cell r="H80">
            <v>-6.1230852825555546</v>
          </cell>
          <cell r="I80">
            <v>-39.62552992388828</v>
          </cell>
          <cell r="J80">
            <v>68.832837883914451</v>
          </cell>
          <cell r="K80">
            <v>-20.894495533941669</v>
          </cell>
          <cell r="L80">
            <v>-20.930494610141668</v>
          </cell>
          <cell r="M80">
            <v>-13.119432058133334</v>
          </cell>
          <cell r="N80">
            <v>-11.170216106333333</v>
          </cell>
          <cell r="O80">
            <v>447.96600000000001</v>
          </cell>
          <cell r="V80">
            <v>27.296749438934341</v>
          </cell>
          <cell r="W80">
            <v>27.81</v>
          </cell>
        </row>
        <row r="81">
          <cell r="A81" t="str">
            <v xml:space="preserve"> </v>
          </cell>
          <cell r="D81">
            <v>-1.9287022357931913</v>
          </cell>
          <cell r="E81">
            <v>-30.541498558869439</v>
          </cell>
          <cell r="F81">
            <v>-34.847872429954165</v>
          </cell>
          <cell r="G81">
            <v>-19.879446717083333</v>
          </cell>
          <cell r="H81">
            <v>-11.940056864555556</v>
          </cell>
          <cell r="I81">
            <v>-43.558863257221617</v>
          </cell>
          <cell r="J81">
            <v>76.032837883914453</v>
          </cell>
          <cell r="K81">
            <v>-19.894495533941669</v>
          </cell>
          <cell r="L81">
            <v>-22.263827943474997</v>
          </cell>
          <cell r="M81">
            <v>-15.652765391466668</v>
          </cell>
          <cell r="N81">
            <v>-10.872691843666665</v>
          </cell>
          <cell r="O81">
            <v>469.29899999999998</v>
          </cell>
          <cell r="V81">
            <v>37.696906326006399</v>
          </cell>
          <cell r="W81">
            <v>30.754000000000001</v>
          </cell>
        </row>
        <row r="82">
          <cell r="A82" t="str">
            <v xml:space="preserve"> </v>
          </cell>
          <cell r="D82">
            <v>-2.0004621996148275</v>
          </cell>
          <cell r="E82">
            <v>-29.551347364869439</v>
          </cell>
          <cell r="F82">
            <v>-34.847872429954165</v>
          </cell>
          <cell r="G82">
            <v>-20.351478606416666</v>
          </cell>
          <cell r="H82">
            <v>-17.430081283777778</v>
          </cell>
          <cell r="I82">
            <v>-44.583863257221616</v>
          </cell>
          <cell r="J82">
            <v>79.716171217247776</v>
          </cell>
          <cell r="K82">
            <v>-18.561162200608333</v>
          </cell>
          <cell r="L82">
            <v>-21.930494610141665</v>
          </cell>
          <cell r="M82">
            <v>-15.186098724799999</v>
          </cell>
          <cell r="N82">
            <v>-11.952059654999999</v>
          </cell>
          <cell r="O82">
            <v>484.13099999999997</v>
          </cell>
          <cell r="V82">
            <v>52.915590910148147</v>
          </cell>
          <cell r="W82">
            <v>32.594999999999999</v>
          </cell>
        </row>
        <row r="83">
          <cell r="A83" t="str">
            <v xml:space="preserve"> </v>
          </cell>
          <cell r="D83">
            <v>-2.0077020309849543</v>
          </cell>
          <cell r="E83">
            <v>-30.172101699536103</v>
          </cell>
          <cell r="F83">
            <v>-35.51453909662083</v>
          </cell>
          <cell r="G83">
            <v>-21.448379413083334</v>
          </cell>
          <cell r="H83">
            <v>-19.086555711333332</v>
          </cell>
          <cell r="I83">
            <v>-43.021363257221623</v>
          </cell>
          <cell r="J83">
            <v>78.332837883914451</v>
          </cell>
          <cell r="K83">
            <v>-17.561162200608333</v>
          </cell>
          <cell r="L83">
            <v>-22.263827943474997</v>
          </cell>
          <cell r="M83">
            <v>-13.586098724799998</v>
          </cell>
          <cell r="N83">
            <v>-9.3736021780000005</v>
          </cell>
          <cell r="O83">
            <v>491.63499999999999</v>
          </cell>
          <cell r="V83">
            <v>26.229508196721319</v>
          </cell>
          <cell r="W83">
            <v>33.633000000000003</v>
          </cell>
        </row>
        <row r="84">
          <cell r="A84" t="str">
            <v xml:space="preserve"> </v>
          </cell>
          <cell r="D84">
            <v>-1.6126192454068884</v>
          </cell>
          <cell r="E84">
            <v>-28.075650324539808</v>
          </cell>
          <cell r="F84">
            <v>-32.832392020015277</v>
          </cell>
          <cell r="G84">
            <v>-20.030044965624999</v>
          </cell>
          <cell r="H84">
            <v>-18.090162688629629</v>
          </cell>
          <cell r="I84">
            <v>-39.775529923888286</v>
          </cell>
          <cell r="J84">
            <v>73.732837883914442</v>
          </cell>
          <cell r="K84">
            <v>-15.658095041855555</v>
          </cell>
          <cell r="L84">
            <v>-18.740794336283333</v>
          </cell>
          <cell r="M84">
            <v>-12.004445368994444</v>
          </cell>
          <cell r="N84">
            <v>-7.1635900832222221</v>
          </cell>
          <cell r="O84">
            <v>489.11500000000001</v>
          </cell>
          <cell r="V84">
            <v>21.848423624489023</v>
          </cell>
          <cell r="W84">
            <v>33.131</v>
          </cell>
        </row>
        <row r="85">
          <cell r="A85" t="str">
            <v xml:space="preserve"> </v>
          </cell>
          <cell r="D85">
            <v>-1.2733623651747599</v>
          </cell>
          <cell r="E85">
            <v>-27.617488776987958</v>
          </cell>
          <cell r="F85">
            <v>-29.859374053059721</v>
          </cell>
          <cell r="G85">
            <v>-17.800369739177778</v>
          </cell>
          <cell r="H85">
            <v>-16.575896452814813</v>
          </cell>
          <cell r="I85">
            <v>-37.017196590554953</v>
          </cell>
          <cell r="J85">
            <v>69.916171217247779</v>
          </cell>
          <cell r="K85">
            <v>-13.004943852636112</v>
          </cell>
          <cell r="L85">
            <v>-15.562651691925</v>
          </cell>
          <cell r="M85">
            <v>-10.130359242955555</v>
          </cell>
          <cell r="N85">
            <v>-4.4485206137777782</v>
          </cell>
          <cell r="O85">
            <v>489.82</v>
          </cell>
          <cell r="V85">
            <v>21.523209274508925</v>
          </cell>
          <cell r="W85">
            <v>32.700000000000003</v>
          </cell>
        </row>
        <row r="86">
          <cell r="A86">
            <v>39995</v>
          </cell>
          <cell r="D86">
            <v>-0.87634410972217625</v>
          </cell>
          <cell r="E86">
            <v>-24.288986559502778</v>
          </cell>
          <cell r="F86">
            <v>-28.189765330720832</v>
          </cell>
          <cell r="G86">
            <v>-14.903771001319443</v>
          </cell>
          <cell r="H86">
            <v>-13.475700826666667</v>
          </cell>
          <cell r="I86">
            <v>-32.896363257221616</v>
          </cell>
          <cell r="J86">
            <v>64.016171217247773</v>
          </cell>
          <cell r="K86">
            <v>-11.804815602150001</v>
          </cell>
          <cell r="L86">
            <v>-13.096257809766668</v>
          </cell>
          <cell r="M86">
            <v>-9.4492430280499988</v>
          </cell>
          <cell r="N86">
            <v>-3.3898632113333331</v>
          </cell>
          <cell r="O86">
            <v>496.68299999999999</v>
          </cell>
          <cell r="V86">
            <v>18.546543706155916</v>
          </cell>
          <cell r="W86">
            <v>32.155000000000001</v>
          </cell>
        </row>
        <row r="87">
          <cell r="A87" t="str">
            <v xml:space="preserve"> </v>
          </cell>
          <cell r="D87">
            <v>-0.48686522277461775</v>
          </cell>
          <cell r="E87">
            <v>-21.378592556736113</v>
          </cell>
          <cell r="F87">
            <v>-28.134301978704162</v>
          </cell>
          <cell r="G87">
            <v>-12.481437505875</v>
          </cell>
          <cell r="H87">
            <v>-8.4856437786666667</v>
          </cell>
          <cell r="I87">
            <v>-27.896363257221623</v>
          </cell>
          <cell r="J87">
            <v>57.666171217247786</v>
          </cell>
          <cell r="K87">
            <v>-10.803299866683334</v>
          </cell>
          <cell r="L87">
            <v>-13.498095703600001</v>
          </cell>
          <cell r="M87">
            <v>-8.7906706932500001</v>
          </cell>
          <cell r="N87">
            <v>-2.0714887490000002</v>
          </cell>
          <cell r="O87">
            <v>501.66300000000001</v>
          </cell>
          <cell r="V87">
            <v>17.572484761397078</v>
          </cell>
          <cell r="W87">
            <v>31.524999999999999</v>
          </cell>
        </row>
        <row r="88">
          <cell r="A88" t="str">
            <v xml:space="preserve"> </v>
          </cell>
          <cell r="D88">
            <v>-0.15566903808086169</v>
          </cell>
          <cell r="E88">
            <v>-17.02434146241389</v>
          </cell>
          <cell r="F88">
            <v>-29.888776833820831</v>
          </cell>
          <cell r="G88">
            <v>-9.9283877404083327</v>
          </cell>
          <cell r="H88">
            <v>-5.7412878475555553</v>
          </cell>
          <cell r="I88">
            <v>-23.050529923888291</v>
          </cell>
          <cell r="J88">
            <v>52.432837883914452</v>
          </cell>
          <cell r="K88">
            <v>-9.4502101267833325</v>
          </cell>
          <cell r="L88">
            <v>-14.737388135033335</v>
          </cell>
          <cell r="M88">
            <v>-7.4581547794499992</v>
          </cell>
          <cell r="N88">
            <v>-1.6412064579999999</v>
          </cell>
          <cell r="O88">
            <v>510.35599999999999</v>
          </cell>
          <cell r="V88">
            <v>10.154032931178403</v>
          </cell>
          <cell r="W88">
            <v>32.326000000000001</v>
          </cell>
        </row>
        <row r="89">
          <cell r="A89" t="str">
            <v xml:space="preserve"> </v>
          </cell>
          <cell r="D89">
            <v>0.15863024655835817</v>
          </cell>
          <cell r="E89">
            <v>-14.337530569902777</v>
          </cell>
          <cell r="F89">
            <v>-29.565700357787495</v>
          </cell>
          <cell r="G89">
            <v>-7.6840882259305561</v>
          </cell>
          <cell r="H89">
            <v>-3.4654053638888889</v>
          </cell>
          <cell r="I89">
            <v>-20.563029923888291</v>
          </cell>
          <cell r="J89">
            <v>50.182837883914452</v>
          </cell>
          <cell r="K89">
            <v>-7.7886328823166666</v>
          </cell>
          <cell r="L89">
            <v>-15.001861183900003</v>
          </cell>
          <cell r="M89">
            <v>-6.3650940749833325</v>
          </cell>
          <cell r="N89">
            <v>0.20541793133333344</v>
          </cell>
          <cell r="O89">
            <v>517.52599999999995</v>
          </cell>
          <cell r="V89">
            <v>-0.78937001909032967</v>
          </cell>
          <cell r="W89">
            <v>34.146000000000001</v>
          </cell>
        </row>
        <row r="90">
          <cell r="A90" t="str">
            <v xml:space="preserve"> </v>
          </cell>
          <cell r="D90">
            <v>9.6916094132101782E-2</v>
          </cell>
          <cell r="E90">
            <v>-13.064787970658331</v>
          </cell>
          <cell r="F90">
            <v>-31.220525436837494</v>
          </cell>
          <cell r="G90">
            <v>-6.423521526919445</v>
          </cell>
          <cell r="H90">
            <v>-3.3452955465555552</v>
          </cell>
          <cell r="I90">
            <v>-20.913029923888288</v>
          </cell>
          <cell r="J90">
            <v>51.282837883914453</v>
          </cell>
          <cell r="K90">
            <v>-5.8587291544166673</v>
          </cell>
          <cell r="L90">
            <v>-17.111209220133336</v>
          </cell>
          <cell r="M90">
            <v>-6.3440823340500003</v>
          </cell>
          <cell r="N90">
            <v>0.65874508266666698</v>
          </cell>
          <cell r="O90">
            <v>523.67999999999995</v>
          </cell>
          <cell r="V90">
            <v>3.1986106193198083</v>
          </cell>
          <cell r="W90">
            <v>36.079000000000001</v>
          </cell>
        </row>
        <row r="91">
          <cell r="A91" t="str">
            <v xml:space="preserve"> </v>
          </cell>
          <cell r="D91">
            <v>-8.8525776891917873E-3</v>
          </cell>
          <cell r="E91">
            <v>-13.948397588191666</v>
          </cell>
          <cell r="F91">
            <v>-32.201267633870835</v>
          </cell>
          <cell r="G91">
            <v>-5.8546356150416683</v>
          </cell>
          <cell r="H91">
            <v>-2.367370999222222</v>
          </cell>
          <cell r="I91">
            <v>-23.600529923888288</v>
          </cell>
          <cell r="J91">
            <v>54.199504550581118</v>
          </cell>
          <cell r="K91">
            <v>-5.7854113797833335</v>
          </cell>
          <cell r="L91">
            <v>-19.426305698833335</v>
          </cell>
          <cell r="M91">
            <v>-7.4943108493166664</v>
          </cell>
          <cell r="N91">
            <v>1.1060686136666666</v>
          </cell>
          <cell r="O91">
            <v>524.67399999999998</v>
          </cell>
          <cell r="V91">
            <v>-1.5184247885932978</v>
          </cell>
          <cell r="W91">
            <v>36.442</v>
          </cell>
        </row>
        <row r="92">
          <cell r="A92">
            <v>40179</v>
          </cell>
          <cell r="D92">
            <v>-0.15763203539099457</v>
          </cell>
          <cell r="E92">
            <v>-13.701652951280556</v>
          </cell>
          <cell r="F92">
            <v>-34.572118402037496</v>
          </cell>
          <cell r="G92">
            <v>-5.8643409854750006</v>
          </cell>
          <cell r="H92">
            <v>-1.0696551988888885</v>
          </cell>
          <cell r="I92">
            <v>-25.829696590554956</v>
          </cell>
          <cell r="J92">
            <v>55.982837883914449</v>
          </cell>
          <cell r="K92">
            <v>-5.4980234689833338</v>
          </cell>
          <cell r="L92">
            <v>-21.578118754266669</v>
          </cell>
          <cell r="M92">
            <v>-9.91794767855</v>
          </cell>
          <cell r="N92">
            <v>-2.1738424000000034E-2</v>
          </cell>
          <cell r="O92">
            <v>560.31200000000001</v>
          </cell>
          <cell r="V92">
            <v>-1.0478573662809021</v>
          </cell>
          <cell r="W92">
            <v>39.527999999999999</v>
          </cell>
        </row>
        <row r="93">
          <cell r="A93" t="str">
            <v xml:space="preserve"> </v>
          </cell>
          <cell r="D93">
            <v>-0.22438127118323026</v>
          </cell>
          <cell r="E93">
            <v>-13.260667436780556</v>
          </cell>
          <cell r="F93">
            <v>-35.892350599620833</v>
          </cell>
          <cell r="G93">
            <v>-4.4951403025972239</v>
          </cell>
          <cell r="H93">
            <v>-1.3655804872222219</v>
          </cell>
          <cell r="I93">
            <v>-27.942196590554953</v>
          </cell>
          <cell r="J93">
            <v>56.599504550581116</v>
          </cell>
          <cell r="K93">
            <v>-5.5151295211500004</v>
          </cell>
          <cell r="L93">
            <v>-23.439879447666666</v>
          </cell>
          <cell r="M93">
            <v>-9.5545227655500007</v>
          </cell>
          <cell r="N93">
            <v>-0.5408418446666664</v>
          </cell>
          <cell r="O93">
            <v>561.31500000000005</v>
          </cell>
          <cell r="V93">
            <v>-9.239480330818628</v>
          </cell>
          <cell r="W93">
            <v>40.128</v>
          </cell>
        </row>
        <row r="94">
          <cell r="A94" t="str">
            <v xml:space="preserve"> </v>
          </cell>
          <cell r="D94">
            <v>-0.11391565778448264</v>
          </cell>
          <cell r="E94">
            <v>-12.292635646091668</v>
          </cell>
          <cell r="F94">
            <v>-36.725395454987499</v>
          </cell>
          <cell r="G94">
            <v>-4.0477334581861122</v>
          </cell>
          <cell r="H94">
            <v>-0.49438975255555512</v>
          </cell>
          <cell r="I94">
            <v>-30.588029923888286</v>
          </cell>
          <cell r="J94">
            <v>55.949504550581118</v>
          </cell>
          <cell r="K94">
            <v>-3.5242706465166673</v>
          </cell>
          <cell r="L94">
            <v>-22.261911681033336</v>
          </cell>
          <cell r="M94">
            <v>-8.4700582512166651</v>
          </cell>
          <cell r="N94">
            <v>0.24689483000000023</v>
          </cell>
          <cell r="O94">
            <v>571.75400000000002</v>
          </cell>
          <cell r="V94">
            <v>-2.0717034513180077</v>
          </cell>
          <cell r="W94">
            <v>41.216000000000001</v>
          </cell>
        </row>
        <row r="95">
          <cell r="A95" t="str">
            <v xml:space="preserve"> </v>
          </cell>
          <cell r="D95">
            <v>5.7495414109466278E-2</v>
          </cell>
          <cell r="E95">
            <v>-11.327762176791667</v>
          </cell>
          <cell r="F95">
            <v>-36.730572295937499</v>
          </cell>
          <cell r="G95">
            <v>-2.6717849219416672</v>
          </cell>
          <cell r="H95">
            <v>-1.3087902547777774</v>
          </cell>
          <cell r="I95">
            <v>-30.233863257221618</v>
          </cell>
          <cell r="J95">
            <v>55.316171217247785</v>
          </cell>
          <cell r="K95">
            <v>-3.4865101823166675</v>
          </cell>
          <cell r="L95">
            <v>-19.045740692633334</v>
          </cell>
          <cell r="M95">
            <v>-7.1121101176166661</v>
          </cell>
          <cell r="N95">
            <v>-0.97796146299999942</v>
          </cell>
          <cell r="O95">
            <v>570.76800000000003</v>
          </cell>
          <cell r="V95">
            <v>-7.496736068164644</v>
          </cell>
          <cell r="W95">
            <v>40.606999999999999</v>
          </cell>
        </row>
        <row r="96">
          <cell r="A96" t="str">
            <v xml:space="preserve"> </v>
          </cell>
          <cell r="D96">
            <v>0.24037009096967848</v>
          </cell>
          <cell r="E96">
            <v>-11.178799078547224</v>
          </cell>
          <cell r="F96">
            <v>-37.043380008787501</v>
          </cell>
          <cell r="G96">
            <v>-2.6207746366638891</v>
          </cell>
          <cell r="H96">
            <v>-1.0005397034444439</v>
          </cell>
          <cell r="I96">
            <v>-31.888029923888286</v>
          </cell>
          <cell r="J96">
            <v>54.549504550581112</v>
          </cell>
          <cell r="K96">
            <v>-3.4671162821500006</v>
          </cell>
          <cell r="L96">
            <v>-16.756902375999999</v>
          </cell>
          <cell r="M96">
            <v>-8.0143886679499996</v>
          </cell>
          <cell r="N96">
            <v>-1.1107845479999998</v>
          </cell>
          <cell r="O96">
            <v>560.75099999999998</v>
          </cell>
          <cell r="V96">
            <v>-7.2590907338140553</v>
          </cell>
          <cell r="W96">
            <v>38.798000000000002</v>
          </cell>
        </row>
        <row r="97">
          <cell r="A97" t="str">
            <v xml:space="preserve"> </v>
          </cell>
          <cell r="D97">
            <v>0.29889470173558064</v>
          </cell>
          <cell r="E97">
            <v>-11.381073779147224</v>
          </cell>
          <cell r="F97">
            <v>-36.247597519670833</v>
          </cell>
          <cell r="G97">
            <v>-2.5200102621638893</v>
          </cell>
          <cell r="H97">
            <v>-2.4085385653333327</v>
          </cell>
          <cell r="I97">
            <v>-33.646363257221623</v>
          </cell>
          <cell r="J97">
            <v>54.799504550581112</v>
          </cell>
          <cell r="K97">
            <v>-3.7019535672500008</v>
          </cell>
          <cell r="L97">
            <v>-17.520369875766665</v>
          </cell>
          <cell r="M97">
            <v>-8.3356401563833327</v>
          </cell>
          <cell r="N97">
            <v>-3.0363569153333336</v>
          </cell>
          <cell r="O97">
            <v>551.86800000000005</v>
          </cell>
          <cell r="V97">
            <v>-12.763339705854515</v>
          </cell>
          <cell r="W97">
            <v>37.19</v>
          </cell>
        </row>
        <row r="98">
          <cell r="A98">
            <v>40360</v>
          </cell>
          <cell r="D98">
            <v>0.22225150186887602</v>
          </cell>
          <cell r="E98">
            <v>-10.818786904780557</v>
          </cell>
          <cell r="F98">
            <v>-35.444426383787494</v>
          </cell>
          <cell r="G98">
            <v>-3.5911850501194444</v>
          </cell>
          <cell r="H98">
            <v>-2.2395807381111106</v>
          </cell>
          <cell r="I98">
            <v>-35.521363257221623</v>
          </cell>
          <cell r="J98">
            <v>56.499504550581115</v>
          </cell>
          <cell r="K98">
            <v>-2.3854122627166667</v>
          </cell>
          <cell r="L98">
            <v>-18.432262023733333</v>
          </cell>
          <cell r="M98">
            <v>-8.8159986338166672</v>
          </cell>
          <cell r="N98">
            <v>-2.322954651666667</v>
          </cell>
          <cell r="O98">
            <v>548.06700000000001</v>
          </cell>
          <cell r="V98">
            <v>-13.848071808510632</v>
          </cell>
          <cell r="W98">
            <v>35.759</v>
          </cell>
        </row>
        <row r="99">
          <cell r="A99" t="str">
            <v xml:space="preserve"> </v>
          </cell>
          <cell r="D99">
            <v>0.19561879998322584</v>
          </cell>
          <cell r="E99">
            <v>-9.2598871450694453</v>
          </cell>
          <cell r="F99">
            <v>-35.960941114204161</v>
          </cell>
          <cell r="G99">
            <v>-4.269737757552778</v>
          </cell>
          <cell r="H99">
            <v>-3.8496689245555551</v>
          </cell>
          <cell r="I99">
            <v>-33.917196590554958</v>
          </cell>
          <cell r="J99">
            <v>55.432837883914452</v>
          </cell>
          <cell r="K99">
            <v>-1.978982534916667</v>
          </cell>
          <cell r="L99">
            <v>-21.75167700696667</v>
          </cell>
          <cell r="M99">
            <v>-8.335969052216667</v>
          </cell>
          <cell r="N99">
            <v>-2.3983563169999997</v>
          </cell>
          <cell r="O99">
            <v>549.654</v>
          </cell>
          <cell r="V99">
            <v>-0.52435490547813046</v>
          </cell>
          <cell r="W99">
            <v>34.718000000000004</v>
          </cell>
        </row>
        <row r="100">
          <cell r="A100" t="str">
            <v xml:space="preserve"> </v>
          </cell>
          <cell r="D100">
            <v>0.20091334467070635</v>
          </cell>
          <cell r="E100">
            <v>-6.6534072483583344</v>
          </cell>
          <cell r="F100">
            <v>-36.623053732287502</v>
          </cell>
          <cell r="G100">
            <v>-5.6346024891861113</v>
          </cell>
          <cell r="H100">
            <v>-3.2707189921111106</v>
          </cell>
          <cell r="I100">
            <v>-30.988029923888288</v>
          </cell>
          <cell r="J100">
            <v>52.416171217247779</v>
          </cell>
          <cell r="K100">
            <v>-1.2014723698833336</v>
          </cell>
          <cell r="L100">
            <v>-22.410143777966667</v>
          </cell>
          <cell r="M100">
            <v>-8.6543275176499996</v>
          </cell>
          <cell r="N100">
            <v>-0.90780590733333277</v>
          </cell>
          <cell r="O100">
            <v>555.82000000000005</v>
          </cell>
          <cell r="V100">
            <v>-5.4142672140633064</v>
          </cell>
          <cell r="W100">
            <v>35</v>
          </cell>
        </row>
        <row r="101">
          <cell r="A101" t="str">
            <v xml:space="preserve"> </v>
          </cell>
          <cell r="D101">
            <v>1.1033832706418278E-2</v>
          </cell>
          <cell r="E101">
            <v>-6.657481559391667</v>
          </cell>
          <cell r="F101">
            <v>-38.901062925637497</v>
          </cell>
          <cell r="G101">
            <v>-6.7554858996638885</v>
          </cell>
          <cell r="H101">
            <v>-3.768944711333333</v>
          </cell>
          <cell r="I101">
            <v>-33.57552992388829</v>
          </cell>
          <cell r="J101">
            <v>53.666171217247786</v>
          </cell>
          <cell r="K101">
            <v>-2.2191864267500008</v>
          </cell>
          <cell r="L101">
            <v>-26.831059115300004</v>
          </cell>
          <cell r="M101">
            <v>-9.1185087638833338</v>
          </cell>
          <cell r="N101">
            <v>-0.48456435466666603</v>
          </cell>
          <cell r="O101">
            <v>550.846</v>
          </cell>
          <cell r="V101">
            <v>-13.290878270032525</v>
          </cell>
          <cell r="W101">
            <v>35.823</v>
          </cell>
        </row>
        <row r="102">
          <cell r="A102" t="str">
            <v xml:space="preserve"> </v>
          </cell>
          <cell r="D102">
            <v>-0.24987062550199218</v>
          </cell>
          <cell r="E102">
            <v>-6.9093752666694455</v>
          </cell>
          <cell r="F102">
            <v>-40.071574313104172</v>
          </cell>
          <cell r="G102">
            <v>-7.4632096824861121</v>
          </cell>
          <cell r="H102">
            <v>-2.197130336555555</v>
          </cell>
          <cell r="I102">
            <v>-38.43802992388828</v>
          </cell>
          <cell r="J102">
            <v>57.032837883914453</v>
          </cell>
          <cell r="K102">
            <v>-1.5616589576500004</v>
          </cell>
          <cell r="L102">
            <v>-26.886234210233336</v>
          </cell>
          <cell r="M102">
            <v>-9.5887578386833336</v>
          </cell>
          <cell r="N102">
            <v>-0.36678155299999976</v>
          </cell>
          <cell r="O102">
            <v>546.92600000000004</v>
          </cell>
          <cell r="V102">
            <v>-6.4587281877001583</v>
          </cell>
          <cell r="W102">
            <v>36.856000000000002</v>
          </cell>
        </row>
        <row r="103">
          <cell r="A103" t="str">
            <v xml:space="preserve"> </v>
          </cell>
          <cell r="D103">
            <v>-0.71982535137504222</v>
          </cell>
          <cell r="E103">
            <v>-8.6645828338472217</v>
          </cell>
          <cell r="F103">
            <v>-42.268823956804169</v>
          </cell>
          <cell r="G103">
            <v>-7.8446964872194451</v>
          </cell>
          <cell r="H103">
            <v>-2.7524643139999991</v>
          </cell>
          <cell r="I103">
            <v>-43.721363257221618</v>
          </cell>
          <cell r="J103">
            <v>62.199504550581118</v>
          </cell>
          <cell r="K103">
            <v>-2.746312114083334</v>
          </cell>
          <cell r="L103">
            <v>-29.477403128033334</v>
          </cell>
          <cell r="M103">
            <v>-10.948681085283333</v>
          </cell>
          <cell r="N103">
            <v>-1.0162457513333332</v>
          </cell>
          <cell r="O103">
            <v>541.84</v>
          </cell>
          <cell r="V103">
            <v>-0.81061318291028028</v>
          </cell>
          <cell r="W103">
            <v>36.496000000000002</v>
          </cell>
        </row>
        <row r="104">
          <cell r="A104">
            <v>40544</v>
          </cell>
          <cell r="D104">
            <v>-0.9036855169363599</v>
          </cell>
          <cell r="E104">
            <v>-8.2490708062250011</v>
          </cell>
          <cell r="F104">
            <v>-43.460008288954164</v>
          </cell>
          <cell r="G104">
            <v>-7.1422205398861118</v>
          </cell>
          <cell r="H104">
            <v>-4.2534723085555557</v>
          </cell>
          <cell r="I104">
            <v>-44.204696590554953</v>
          </cell>
          <cell r="J104">
            <v>63.249504550581122</v>
          </cell>
          <cell r="K104">
            <v>-1.8437653682166673</v>
          </cell>
          <cell r="L104">
            <v>-29.553893943366671</v>
          </cell>
          <cell r="M104">
            <v>-10.519867030916666</v>
          </cell>
          <cell r="N104">
            <v>-4.1951366380000001</v>
          </cell>
          <cell r="O104">
            <v>557.24400000000003</v>
          </cell>
          <cell r="V104">
            <v>-9.0923459344511954</v>
          </cell>
          <cell r="W104">
            <v>37.914000000000001</v>
          </cell>
        </row>
        <row r="105">
          <cell r="A105" t="str">
            <v xml:space="preserve"> </v>
          </cell>
          <cell r="D105">
            <v>-1.0591138143111343</v>
          </cell>
          <cell r="E105">
            <v>-7.8346713028805572</v>
          </cell>
          <cell r="F105">
            <v>-45.301697684004161</v>
          </cell>
          <cell r="G105">
            <v>-7.4277461874638888</v>
          </cell>
          <cell r="H105">
            <v>-4.2077505583333332</v>
          </cell>
          <cell r="I105">
            <v>-42.629696590554957</v>
          </cell>
          <cell r="J105">
            <v>62.032837883914453</v>
          </cell>
          <cell r="K105">
            <v>-2.4578568258833342</v>
          </cell>
          <cell r="L105">
            <v>-32.111711468366671</v>
          </cell>
          <cell r="M105">
            <v>-10.789800831550002</v>
          </cell>
          <cell r="N105">
            <v>-6.2409545773333335</v>
          </cell>
          <cell r="O105">
            <v>555.54700000000003</v>
          </cell>
          <cell r="V105">
            <v>-8.3994179701709637</v>
          </cell>
          <cell r="W105">
            <v>37.963000000000001</v>
          </cell>
        </row>
        <row r="106">
          <cell r="A106" t="str">
            <v xml:space="preserve"> </v>
          </cell>
          <cell r="D106">
            <v>-1.1112303544721709</v>
          </cell>
          <cell r="E106">
            <v>-8.5381831282138911</v>
          </cell>
          <cell r="F106">
            <v>-46.303977421487502</v>
          </cell>
          <cell r="G106">
            <v>-8.6142956690305539</v>
          </cell>
          <cell r="H106">
            <v>-5.3647695743333328</v>
          </cell>
          <cell r="I106">
            <v>-41.967196590554956</v>
          </cell>
          <cell r="J106">
            <v>60.532837883914453</v>
          </cell>
          <cell r="K106">
            <v>-2.364054911383334</v>
          </cell>
          <cell r="L106">
            <v>-33.080789654100002</v>
          </cell>
          <cell r="M106">
            <v>-8.8863341988166642</v>
          </cell>
          <cell r="N106">
            <v>-8.4741701236666671</v>
          </cell>
          <cell r="O106">
            <v>551.86099999999999</v>
          </cell>
          <cell r="V106">
            <v>-15.21100945931253</v>
          </cell>
          <cell r="W106">
            <v>37.704000000000001</v>
          </cell>
        </row>
        <row r="107">
          <cell r="A107" t="str">
            <v xml:space="preserve"> </v>
          </cell>
          <cell r="D107">
            <v>-1.3030115023577593</v>
          </cell>
          <cell r="E107">
            <v>-9.3055603436694465</v>
          </cell>
          <cell r="F107">
            <v>-47.193141618154165</v>
          </cell>
          <cell r="G107">
            <v>-12.07586821218611</v>
          </cell>
          <cell r="H107">
            <v>-5.7347981297777766</v>
          </cell>
          <cell r="I107">
            <v>-43.033863257221618</v>
          </cell>
          <cell r="J107">
            <v>60.866171217247789</v>
          </cell>
          <cell r="K107">
            <v>-1.608747427583334</v>
          </cell>
          <cell r="L107">
            <v>-35.941237955866669</v>
          </cell>
          <cell r="M107">
            <v>-9.4630732877833328</v>
          </cell>
          <cell r="N107">
            <v>-9.2686489179999985</v>
          </cell>
          <cell r="O107">
            <v>541.97400000000005</v>
          </cell>
          <cell r="V107">
            <v>-14.617070271876397</v>
          </cell>
          <cell r="W107">
            <v>36.465000000000003</v>
          </cell>
        </row>
        <row r="108">
          <cell r="A108" t="str">
            <v xml:space="preserve"> </v>
          </cell>
          <cell r="D108">
            <v>-1.4772993744210137</v>
          </cell>
          <cell r="E108">
            <v>-11.587927491425004</v>
          </cell>
          <cell r="F108">
            <v>-47.89378518525416</v>
          </cell>
          <cell r="G108">
            <v>-15.062510867563892</v>
          </cell>
          <cell r="H108">
            <v>-8.0272293396666665</v>
          </cell>
          <cell r="I108">
            <v>-43.838029923888286</v>
          </cell>
          <cell r="J108">
            <v>61.849504550581109</v>
          </cell>
          <cell r="K108">
            <v>-0.47532148365000054</v>
          </cell>
          <cell r="L108">
            <v>-36.425452053800001</v>
          </cell>
          <cell r="M108">
            <v>-10.956513394116664</v>
          </cell>
          <cell r="N108">
            <v>-9.4788422609999987</v>
          </cell>
          <cell r="O108">
            <v>530.61599999999999</v>
          </cell>
          <cell r="V108">
            <v>4.9562379160516423</v>
          </cell>
          <cell r="W108">
            <v>35.322000000000003</v>
          </cell>
        </row>
        <row r="109">
          <cell r="A109" t="str">
            <v xml:space="preserve"> </v>
          </cell>
          <cell r="D109">
            <v>-1.6364435778158917</v>
          </cell>
          <cell r="E109">
            <v>-12.815041390502779</v>
          </cell>
          <cell r="F109">
            <v>-49.310930825420826</v>
          </cell>
          <cell r="G109">
            <v>-16.713720150075002</v>
          </cell>
          <cell r="H109">
            <v>-8.3610041562222222</v>
          </cell>
          <cell r="I109">
            <v>-44.229696590554944</v>
          </cell>
          <cell r="J109">
            <v>63.466171217247769</v>
          </cell>
          <cell r="K109">
            <v>-0.22455095688333362</v>
          </cell>
          <cell r="L109">
            <v>-38.064810415633339</v>
          </cell>
          <cell r="M109">
            <v>-14.615652629783332</v>
          </cell>
          <cell r="N109">
            <v>-9.1971749756666661</v>
          </cell>
          <cell r="O109">
            <v>518.70500000000004</v>
          </cell>
          <cell r="V109">
            <v>4.6888561013712859</v>
          </cell>
          <cell r="W109">
            <v>33.807000000000002</v>
          </cell>
        </row>
        <row r="110">
          <cell r="A110">
            <v>40725</v>
          </cell>
          <cell r="D110">
            <v>-1.7788616289535708</v>
          </cell>
          <cell r="E110">
            <v>-12.065369630191668</v>
          </cell>
          <cell r="F110">
            <v>-50.027864638004161</v>
          </cell>
          <cell r="G110">
            <v>-18.209487109919447</v>
          </cell>
          <cell r="H110">
            <v>-10.706074382444443</v>
          </cell>
          <cell r="I110">
            <v>-42.683863257221617</v>
          </cell>
          <cell r="J110">
            <v>63.149504550581106</v>
          </cell>
          <cell r="K110">
            <v>-2.5272532652166673</v>
          </cell>
          <cell r="L110">
            <v>-38.133031518800003</v>
          </cell>
          <cell r="M110">
            <v>-15.823450298816665</v>
          </cell>
          <cell r="N110">
            <v>-8.3410082289999998</v>
          </cell>
          <cell r="O110">
            <v>524.11800000000005</v>
          </cell>
          <cell r="V110">
            <v>6.1857261378764683</v>
          </cell>
          <cell r="W110">
            <v>32.817</v>
          </cell>
        </row>
        <row r="111">
          <cell r="A111" t="str">
            <v xml:space="preserve"> </v>
          </cell>
          <cell r="D111">
            <v>-1.9296895151991025</v>
          </cell>
          <cell r="E111">
            <v>-12.491207766447223</v>
          </cell>
          <cell r="F111">
            <v>-51.987220484670821</v>
          </cell>
          <cell r="G111">
            <v>-18.607763218475</v>
          </cell>
          <cell r="H111">
            <v>-13.165828361333334</v>
          </cell>
          <cell r="I111">
            <v>-42.69219659055495</v>
          </cell>
          <cell r="J111">
            <v>63.666171217247779</v>
          </cell>
          <cell r="K111">
            <v>-4.2575866570833343</v>
          </cell>
          <cell r="L111">
            <v>-41.0623838482</v>
          </cell>
          <cell r="M111">
            <v>-15.582157403583333</v>
          </cell>
          <cell r="N111">
            <v>-8.9323559570000004</v>
          </cell>
          <cell r="O111">
            <v>533.37199999999996</v>
          </cell>
          <cell r="V111">
            <v>6.6048391891088576</v>
          </cell>
          <cell r="W111">
            <v>32.463999999999999</v>
          </cell>
        </row>
        <row r="112">
          <cell r="A112" t="str">
            <v xml:space="preserve"> </v>
          </cell>
          <cell r="D112">
            <v>-2.1448589111472303</v>
          </cell>
          <cell r="E112">
            <v>-13.722744309636113</v>
          </cell>
          <cell r="F112">
            <v>-54.368376469670828</v>
          </cell>
          <cell r="G112">
            <v>-19.345120476241664</v>
          </cell>
          <cell r="H112">
            <v>-16.125644441000002</v>
          </cell>
          <cell r="I112">
            <v>-44.375529923888287</v>
          </cell>
          <cell r="J112">
            <v>64.499504550581108</v>
          </cell>
          <cell r="K112">
            <v>-5.5452913297500004</v>
          </cell>
          <cell r="L112">
            <v>-44.243076422166666</v>
          </cell>
          <cell r="M112">
            <v>-16.190210647749996</v>
          </cell>
          <cell r="N112">
            <v>-9.7080686743333349</v>
          </cell>
          <cell r="O112">
            <v>554.08600000000001</v>
          </cell>
          <cell r="V112">
            <v>17.195875087392221</v>
          </cell>
          <cell r="W112">
            <v>33.67</v>
          </cell>
        </row>
        <row r="113">
          <cell r="A113" t="str">
            <v xml:space="preserve"> </v>
          </cell>
          <cell r="D113">
            <v>-2.3978261158133054</v>
          </cell>
          <cell r="E113">
            <v>-16.140297089491668</v>
          </cell>
          <cell r="F113">
            <v>-57.388661653087503</v>
          </cell>
          <cell r="G113">
            <v>-19.077257247508332</v>
          </cell>
          <cell r="H113">
            <v>-17.031724781888887</v>
          </cell>
          <cell r="I113">
            <v>-46.517196590554953</v>
          </cell>
          <cell r="J113">
            <v>67.066171217247771</v>
          </cell>
          <cell r="K113">
            <v>-6.2876909201166669</v>
          </cell>
          <cell r="L113">
            <v>-46.904233816366663</v>
          </cell>
          <cell r="M113">
            <v>-18.45471216935</v>
          </cell>
          <cell r="N113">
            <v>-10.988001568333337</v>
          </cell>
          <cell r="O113">
            <v>567.25</v>
          </cell>
          <cell r="V113">
            <v>22.4277008700553</v>
          </cell>
          <cell r="W113">
            <v>35.363</v>
          </cell>
        </row>
        <row r="114">
          <cell r="A114" t="str">
            <v xml:space="preserve"> </v>
          </cell>
          <cell r="D114">
            <v>-2.8215015558297551</v>
          </cell>
          <cell r="E114">
            <v>-17.410669424469447</v>
          </cell>
          <cell r="F114">
            <v>-60.078456353637499</v>
          </cell>
          <cell r="G114">
            <v>-20.811876217030555</v>
          </cell>
          <cell r="H114">
            <v>-18.940267142111111</v>
          </cell>
          <cell r="I114">
            <v>-49.517196590554953</v>
          </cell>
          <cell r="J114">
            <v>70.599504550581102</v>
          </cell>
          <cell r="K114">
            <v>-8.3759498649500017</v>
          </cell>
          <cell r="L114">
            <v>-49.841808498233341</v>
          </cell>
          <cell r="M114">
            <v>-21.113405515183334</v>
          </cell>
          <cell r="N114">
            <v>-11.981205986666666</v>
          </cell>
          <cell r="O114">
            <v>583.41999999999996</v>
          </cell>
          <cell r="V114">
            <v>20.015370910551766</v>
          </cell>
          <cell r="W114">
            <v>37.819000000000003</v>
          </cell>
        </row>
        <row r="115">
          <cell r="A115" t="str">
            <v xml:space="preserve"> </v>
          </cell>
          <cell r="D115">
            <v>-3.2384317208254036</v>
          </cell>
          <cell r="E115">
            <v>-18.234689646480557</v>
          </cell>
          <cell r="F115">
            <v>-61.773982763837502</v>
          </cell>
          <cell r="G115">
            <v>-22.01667113341944</v>
          </cell>
          <cell r="H115">
            <v>-20.693514469333333</v>
          </cell>
          <cell r="I115">
            <v>-50.358863257221621</v>
          </cell>
          <cell r="J115">
            <v>72.782837883914439</v>
          </cell>
          <cell r="K115">
            <v>-10.003419473383333</v>
          </cell>
          <cell r="L115">
            <v>-51.550394387533338</v>
          </cell>
          <cell r="M115">
            <v>-23.288456443016667</v>
          </cell>
          <cell r="N115">
            <v>-13.290034574333333</v>
          </cell>
          <cell r="O115">
            <v>605.13400000000001</v>
          </cell>
          <cell r="V115">
            <v>35.198095920129767</v>
          </cell>
          <cell r="W115">
            <v>38.802999999999997</v>
          </cell>
        </row>
        <row r="116">
          <cell r="A116">
            <v>40909</v>
          </cell>
          <cell r="D116">
            <v>-3.5188857085024989</v>
          </cell>
          <cell r="E116">
            <v>-19.800338344936112</v>
          </cell>
          <cell r="F116">
            <v>-63.704899723170833</v>
          </cell>
          <cell r="G116">
            <v>-22.293540836430552</v>
          </cell>
          <cell r="H116">
            <v>-22.44015326311111</v>
          </cell>
          <cell r="I116">
            <v>-50.617196590554954</v>
          </cell>
          <cell r="J116">
            <v>73.982837883914442</v>
          </cell>
          <cell r="K116">
            <v>-10.953092674783335</v>
          </cell>
          <cell r="L116">
            <v>-55.015829216000007</v>
          </cell>
          <cell r="M116">
            <v>-24.929936652883338</v>
          </cell>
          <cell r="N116">
            <v>-12.968366984666664</v>
          </cell>
          <cell r="O116">
            <v>637.66200000000003</v>
          </cell>
          <cell r="V116">
            <v>19.883355197648143</v>
          </cell>
          <cell r="W116">
            <v>41.3</v>
          </cell>
        </row>
        <row r="117">
          <cell r="A117" t="str">
            <v xml:space="preserve"> </v>
          </cell>
          <cell r="D117">
            <v>-3.6639387539012267</v>
          </cell>
          <cell r="E117">
            <v>-20.204058018136109</v>
          </cell>
          <cell r="F117">
            <v>-64.758605133487507</v>
          </cell>
          <cell r="G117">
            <v>-21.233437922041663</v>
          </cell>
          <cell r="H117">
            <v>-22.594085476333333</v>
          </cell>
          <cell r="I117">
            <v>-49.350529923888281</v>
          </cell>
          <cell r="J117">
            <v>74.416171217247779</v>
          </cell>
          <cell r="K117">
            <v>-11.389048089383332</v>
          </cell>
          <cell r="L117">
            <v>-56.276996812433339</v>
          </cell>
          <cell r="M117">
            <v>-24.286358777050001</v>
          </cell>
          <cell r="N117">
            <v>-12.320544902666667</v>
          </cell>
          <cell r="O117">
            <v>648.01800000000003</v>
          </cell>
          <cell r="V117">
            <v>19.590167189547671</v>
          </cell>
          <cell r="W117">
            <v>42.3</v>
          </cell>
        </row>
        <row r="118">
          <cell r="A118" t="str">
            <v xml:space="preserve"> </v>
          </cell>
          <cell r="D118">
            <v>-3.6391295149069283</v>
          </cell>
          <cell r="E118">
            <v>-19.234104255991667</v>
          </cell>
          <cell r="F118">
            <v>-65.448650660804162</v>
          </cell>
          <cell r="G118">
            <v>-20.398902802830552</v>
          </cell>
          <cell r="H118">
            <v>-23.140530079111116</v>
          </cell>
          <cell r="I118">
            <v>-48.054696590554954</v>
          </cell>
          <cell r="J118">
            <v>74.399504550581113</v>
          </cell>
          <cell r="K118">
            <v>-11.931651695983334</v>
          </cell>
          <cell r="L118">
            <v>-56.291130054033339</v>
          </cell>
          <cell r="M118">
            <v>-23.788426029783334</v>
          </cell>
          <cell r="N118">
            <v>-11.206513332333332</v>
          </cell>
          <cell r="O118">
            <v>661.40300000000002</v>
          </cell>
          <cell r="V118">
            <v>19.859676119293624</v>
          </cell>
          <cell r="W118">
            <v>42.9</v>
          </cell>
        </row>
        <row r="119">
          <cell r="A119" t="str">
            <v xml:space="preserve"> </v>
          </cell>
          <cell r="D119">
            <v>-3.5516288469740269</v>
          </cell>
          <cell r="E119">
            <v>-18.387292313402778</v>
          </cell>
          <cell r="F119">
            <v>-65.670978349737496</v>
          </cell>
          <cell r="G119">
            <v>-19.730842052363887</v>
          </cell>
          <cell r="H119">
            <v>-23.335562784888893</v>
          </cell>
          <cell r="I119">
            <v>-46.892196590554953</v>
          </cell>
          <cell r="J119">
            <v>72.749504550581108</v>
          </cell>
          <cell r="K119">
            <v>-11.40966685545</v>
          </cell>
          <cell r="L119">
            <v>-54.997278616533343</v>
          </cell>
          <cell r="M119">
            <v>-23.272776594616669</v>
          </cell>
          <cell r="N119">
            <v>-10.807891309666667</v>
          </cell>
          <cell r="O119">
            <v>655.89800000000002</v>
          </cell>
          <cell r="V119">
            <v>15.188028797007203</v>
          </cell>
          <cell r="W119">
            <v>42.2</v>
          </cell>
        </row>
        <row r="120">
          <cell r="A120" t="str">
            <v xml:space="preserve"> </v>
          </cell>
          <cell r="D120">
            <v>-3.5195297088183404</v>
          </cell>
          <cell r="E120">
            <v>-18.654768332847222</v>
          </cell>
          <cell r="F120">
            <v>-65.957685511070835</v>
          </cell>
          <cell r="G120">
            <v>-20.41749330850833</v>
          </cell>
          <cell r="H120">
            <v>-23.128119679222223</v>
          </cell>
          <cell r="I120">
            <v>-46.167196590554944</v>
          </cell>
          <cell r="J120">
            <v>71.466171217247776</v>
          </cell>
          <cell r="K120">
            <v>-10.583257846316668</v>
          </cell>
          <cell r="L120">
            <v>-54.248868709866677</v>
          </cell>
          <cell r="M120">
            <v>-24.213590913716668</v>
          </cell>
          <cell r="N120">
            <v>-11.571337293666668</v>
          </cell>
          <cell r="O120">
            <v>641.22199999999998</v>
          </cell>
          <cell r="V120">
            <v>12.577993463404979</v>
          </cell>
          <cell r="W120">
            <v>40.799999999999997</v>
          </cell>
        </row>
        <row r="121">
          <cell r="A121" t="str">
            <v xml:space="preserve"> </v>
          </cell>
          <cell r="D121">
            <v>-3.362987008719275</v>
          </cell>
          <cell r="E121">
            <v>-18.354834339158334</v>
          </cell>
          <cell r="F121">
            <v>-66.17802317615417</v>
          </cell>
          <cell r="G121">
            <v>-20.150127800963887</v>
          </cell>
          <cell r="H121">
            <v>-24.204049985666668</v>
          </cell>
          <cell r="I121">
            <v>-45.100529923888281</v>
          </cell>
          <cell r="J121">
            <v>69.782837883914439</v>
          </cell>
          <cell r="K121">
            <v>-9.7189008894499995</v>
          </cell>
          <cell r="L121">
            <v>-54.086832528900004</v>
          </cell>
          <cell r="M121">
            <v>-23.363153132516668</v>
          </cell>
          <cell r="N121">
            <v>-11.435829373333334</v>
          </cell>
          <cell r="O121">
            <v>645.95500000000004</v>
          </cell>
          <cell r="V121">
            <v>16.406557648863185</v>
          </cell>
          <cell r="W121">
            <v>40.799999999999997</v>
          </cell>
        </row>
        <row r="122">
          <cell r="A122">
            <v>41091</v>
          </cell>
          <cell r="D122">
            <v>-3.2767330410238009</v>
          </cell>
          <cell r="E122">
            <v>-18.511531170013889</v>
          </cell>
          <cell r="F122">
            <v>-66.184866257920831</v>
          </cell>
          <cell r="G122">
            <v>-20.357094789041664</v>
          </cell>
          <cell r="H122">
            <v>-25.301264117777777</v>
          </cell>
          <cell r="I122">
            <v>-43.93802992388828</v>
          </cell>
          <cell r="J122">
            <v>68.916171217247765</v>
          </cell>
          <cell r="K122">
            <v>-9.8906312508500012</v>
          </cell>
          <cell r="L122">
            <v>-53.870995868466672</v>
          </cell>
          <cell r="M122">
            <v>-21.980234977983333</v>
          </cell>
          <cell r="N122">
            <v>-10.862513257333333</v>
          </cell>
          <cell r="O122">
            <v>655.34199999999998</v>
          </cell>
          <cell r="V122">
            <v>12.959026074316359</v>
          </cell>
          <cell r="W122">
            <v>39.200000000000003</v>
          </cell>
        </row>
        <row r="123">
          <cell r="A123" t="str">
            <v xml:space="preserve"> </v>
          </cell>
          <cell r="D123">
            <v>-3.005916669855409</v>
          </cell>
          <cell r="E123">
            <v>-16.217069495436114</v>
          </cell>
          <cell r="F123">
            <v>-64.928742424470826</v>
          </cell>
          <cell r="G123">
            <v>-19.703711235286111</v>
          </cell>
          <cell r="H123">
            <v>-25.091101048666669</v>
          </cell>
          <cell r="I123">
            <v>-42.788029923888281</v>
          </cell>
          <cell r="J123">
            <v>67.132837883914434</v>
          </cell>
          <cell r="K123">
            <v>-9.7778791989500018</v>
          </cell>
          <cell r="L123">
            <v>-52.521387251566665</v>
          </cell>
          <cell r="M123">
            <v>-22.265462504716666</v>
          </cell>
          <cell r="N123">
            <v>-9.794714621333334</v>
          </cell>
          <cell r="O123">
            <v>673.42100000000005</v>
          </cell>
          <cell r="V123">
            <v>12.350360621607548</v>
          </cell>
          <cell r="W123">
            <v>38.700000000000003</v>
          </cell>
        </row>
        <row r="124">
          <cell r="A124" t="str">
            <v xml:space="preserve"> </v>
          </cell>
          <cell r="D124">
            <v>-3.1750719220062305</v>
          </cell>
          <cell r="E124">
            <v>-16.038856771780559</v>
          </cell>
          <cell r="F124">
            <v>-65.481358868387503</v>
          </cell>
          <cell r="G124">
            <v>-20.420764893019442</v>
          </cell>
          <cell r="H124">
            <v>-24.80704280422222</v>
          </cell>
          <cell r="I124">
            <v>-45.008863257221627</v>
          </cell>
          <cell r="J124">
            <v>67.916171217247779</v>
          </cell>
          <cell r="K124">
            <v>-10.041024279983334</v>
          </cell>
          <cell r="L124">
            <v>-53.790822180100001</v>
          </cell>
          <cell r="M124">
            <v>-23.527050631383332</v>
          </cell>
          <cell r="N124">
            <v>-10.647717688</v>
          </cell>
          <cell r="O124">
            <v>683.55700000000002</v>
          </cell>
          <cell r="V124">
            <v>-7.0517759936367552</v>
          </cell>
          <cell r="W124">
            <v>39</v>
          </cell>
        </row>
        <row r="125">
          <cell r="A125" t="str">
            <v xml:space="preserve"> </v>
          </cell>
          <cell r="D125">
            <v>-3.5007397723313072</v>
          </cell>
          <cell r="E125">
            <v>-16.348279427858333</v>
          </cell>
          <cell r="F125">
            <v>-66.820873757854159</v>
          </cell>
          <cell r="G125">
            <v>-20.872443864086108</v>
          </cell>
          <cell r="H125">
            <v>-26.391801798111114</v>
          </cell>
          <cell r="I125">
            <v>-48.842196590554956</v>
          </cell>
          <cell r="J125">
            <v>70.882837883914434</v>
          </cell>
          <cell r="K125">
            <v>-11.358506826116667</v>
          </cell>
          <cell r="L125">
            <v>-55.181773230299996</v>
          </cell>
          <cell r="M125">
            <v>-26.537506027383333</v>
          </cell>
          <cell r="N125">
            <v>-10.920460294000002</v>
          </cell>
          <cell r="O125">
            <v>695</v>
          </cell>
          <cell r="V125">
            <v>8.9624812981931257</v>
          </cell>
          <cell r="W125">
            <v>40.5</v>
          </cell>
        </row>
        <row r="126">
          <cell r="A126" t="str">
            <v xml:space="preserve"> </v>
          </cell>
          <cell r="D126">
            <v>-3.8013468966151693</v>
          </cell>
          <cell r="E126">
            <v>-18.298972238425005</v>
          </cell>
          <cell r="F126">
            <v>-68.084757614154171</v>
          </cell>
          <cell r="G126">
            <v>-20.065025779819443</v>
          </cell>
          <cell r="H126">
            <v>-28.10825018411111</v>
          </cell>
          <cell r="I126">
            <v>-52.529696590554956</v>
          </cell>
          <cell r="J126">
            <v>72.816171217247771</v>
          </cell>
          <cell r="K126">
            <v>-13.001631928416666</v>
          </cell>
          <cell r="L126">
            <v>-56.652600849399995</v>
          </cell>
          <cell r="M126">
            <v>-27.169012394416669</v>
          </cell>
          <cell r="N126">
            <v>-12.282690197000001</v>
          </cell>
          <cell r="O126">
            <v>697.78899999999999</v>
          </cell>
          <cell r="V126">
            <v>1.6897103769465849</v>
          </cell>
          <cell r="W126">
            <v>41.5</v>
          </cell>
        </row>
        <row r="127">
          <cell r="A127" t="str">
            <v xml:space="preserve"> </v>
          </cell>
          <cell r="D127">
            <v>-3.8677470022765004</v>
          </cell>
          <cell r="E127">
            <v>-17.978423546891673</v>
          </cell>
          <cell r="F127">
            <v>-67.252075337720839</v>
          </cell>
          <cell r="G127">
            <v>-19.392748723463892</v>
          </cell>
          <cell r="H127">
            <v>-27.634323107</v>
          </cell>
          <cell r="I127">
            <v>-53.329696590554953</v>
          </cell>
          <cell r="J127">
            <v>74.049504550581119</v>
          </cell>
          <cell r="K127">
            <v>-14.242924531616666</v>
          </cell>
          <cell r="L127">
            <v>-54.664699133500001</v>
          </cell>
          <cell r="M127">
            <v>-26.723079931750004</v>
          </cell>
          <cell r="N127">
            <v>-12.443579779666665</v>
          </cell>
          <cell r="O127">
            <v>710.65200000000004</v>
          </cell>
          <cell r="V127">
            <v>-15.566772605471435</v>
          </cell>
          <cell r="W127">
            <v>41.5</v>
          </cell>
        </row>
        <row r="128">
          <cell r="A128">
            <v>41275</v>
          </cell>
          <cell r="D128">
            <v>-3.7864752338516876</v>
          </cell>
          <cell r="E128">
            <v>-17.760342523058338</v>
          </cell>
          <cell r="F128">
            <v>-65.796376934404165</v>
          </cell>
          <cell r="G128">
            <v>-19.050716467775004</v>
          </cell>
          <cell r="H128">
            <v>-25.451162419333329</v>
          </cell>
          <cell r="I128">
            <v>-52.225529923888296</v>
          </cell>
          <cell r="J128">
            <v>72.782837883914453</v>
          </cell>
          <cell r="K128">
            <v>-13.094831952883334</v>
          </cell>
          <cell r="L128">
            <v>-53.43493062673334</v>
          </cell>
          <cell r="M128">
            <v>-25.76331447275</v>
          </cell>
          <cell r="N128">
            <v>-14.048096716333331</v>
          </cell>
          <cell r="O128">
            <v>740.06200000000001</v>
          </cell>
          <cell r="V128">
            <v>-1.7508470777465757</v>
          </cell>
          <cell r="W128">
            <v>43.326999999999998</v>
          </cell>
        </row>
        <row r="129">
          <cell r="A129" t="str">
            <v xml:space="preserve"> </v>
          </cell>
          <cell r="D129">
            <v>-3.6900876520348804</v>
          </cell>
          <cell r="E129">
            <v>-16.835724773958333</v>
          </cell>
          <cell r="F129">
            <v>-63.957753992687508</v>
          </cell>
          <cell r="G129">
            <v>-18.575851222141669</v>
          </cell>
          <cell r="H129">
            <v>-24.087755449777774</v>
          </cell>
          <cell r="I129">
            <v>-49.89219659055496</v>
          </cell>
          <cell r="J129">
            <v>71.882837883914462</v>
          </cell>
          <cell r="K129">
            <v>-11.629271125716668</v>
          </cell>
          <cell r="L129">
            <v>-51.601683228266666</v>
          </cell>
          <cell r="M129">
            <v>-24.742404065716666</v>
          </cell>
          <cell r="N129">
            <v>-13.695212832666664</v>
          </cell>
          <cell r="O129">
            <v>739.61099999999999</v>
          </cell>
          <cell r="V129">
            <v>-5.1736733745101908</v>
          </cell>
          <cell r="W129">
            <v>43.732999999999997</v>
          </cell>
        </row>
        <row r="130">
          <cell r="A130" t="str">
            <v xml:space="preserve"> </v>
          </cell>
          <cell r="D130">
            <v>-3.3651121216226896</v>
          </cell>
          <cell r="E130">
            <v>-16.612135972947222</v>
          </cell>
          <cell r="F130">
            <v>-62.343863546520829</v>
          </cell>
          <cell r="G130">
            <v>-17.352556939841666</v>
          </cell>
          <cell r="H130">
            <v>-22.91932868933333</v>
          </cell>
          <cell r="I130">
            <v>-48.904696590554956</v>
          </cell>
          <cell r="J130">
            <v>70.616171217247782</v>
          </cell>
          <cell r="K130">
            <v>-9.8957889334833347</v>
          </cell>
          <cell r="L130">
            <v>-50.282327640333335</v>
          </cell>
          <cell r="M130">
            <v>-23.268267051316666</v>
          </cell>
          <cell r="N130">
            <v>-13.275142119</v>
          </cell>
          <cell r="O130">
            <v>734.44799999999998</v>
          </cell>
          <cell r="V130">
            <v>-2.9574042091427333</v>
          </cell>
          <cell r="W130">
            <v>42.698</v>
          </cell>
        </row>
        <row r="131">
          <cell r="A131" t="str">
            <v xml:space="preserve"> </v>
          </cell>
          <cell r="D131">
            <v>-3.0757842630440138</v>
          </cell>
          <cell r="E131">
            <v>-16.051849874280556</v>
          </cell>
          <cell r="F131">
            <v>-59.987492479637496</v>
          </cell>
          <cell r="G131">
            <v>-15.91305598506389</v>
          </cell>
          <cell r="H131">
            <v>-22.259856681555558</v>
          </cell>
          <cell r="I131">
            <v>-47.742196590554954</v>
          </cell>
          <cell r="J131">
            <v>68.916171217247779</v>
          </cell>
          <cell r="K131">
            <v>-8.9250482978499992</v>
          </cell>
          <cell r="L131">
            <v>-47.040989840733324</v>
          </cell>
          <cell r="M131">
            <v>-21.416302700916663</v>
          </cell>
          <cell r="N131">
            <v>-12.471894229</v>
          </cell>
          <cell r="O131">
            <v>728.51199999999994</v>
          </cell>
          <cell r="V131">
            <v>9.5015105740181127</v>
          </cell>
          <cell r="W131">
            <v>41.280999999999999</v>
          </cell>
        </row>
        <row r="132">
          <cell r="A132" t="str">
            <v xml:space="preserve"> </v>
          </cell>
          <cell r="D132">
            <v>-2.7598066614560546</v>
          </cell>
          <cell r="E132">
            <v>-15.206991655858337</v>
          </cell>
          <cell r="F132">
            <v>-58.714727341820833</v>
          </cell>
          <cell r="G132">
            <v>-15.015685079130554</v>
          </cell>
          <cell r="H132">
            <v>-21.572288729111111</v>
          </cell>
          <cell r="I132">
            <v>-48.558863257221617</v>
          </cell>
          <cell r="J132">
            <v>68.482837883914442</v>
          </cell>
          <cell r="K132">
            <v>-8.3711939675833325</v>
          </cell>
          <cell r="L132">
            <v>-44.162399031666666</v>
          </cell>
          <cell r="M132">
            <v>-19.458413919516666</v>
          </cell>
          <cell r="N132">
            <v>-12.841439777</v>
          </cell>
          <cell r="O132">
            <v>703.20500000000004</v>
          </cell>
          <cell r="V132">
            <v>-3.9922582915457028</v>
          </cell>
          <cell r="W132">
            <v>38.317</v>
          </cell>
        </row>
        <row r="133">
          <cell r="A133" t="str">
            <v xml:space="preserve"> </v>
          </cell>
          <cell r="D133">
            <v>-2.5240706637363934</v>
          </cell>
          <cell r="E133">
            <v>-14.892191860247223</v>
          </cell>
          <cell r="F133">
            <v>-56.959686244804175</v>
          </cell>
          <cell r="G133">
            <v>-14.149632878586111</v>
          </cell>
          <cell r="H133">
            <v>-20.745423399777778</v>
          </cell>
          <cell r="I133">
            <v>-47.43802992388828</v>
          </cell>
          <cell r="J133">
            <v>66.882837883914448</v>
          </cell>
          <cell r="K133">
            <v>-7.2211447403166673</v>
          </cell>
          <cell r="L133">
            <v>-42.063936866066669</v>
          </cell>
          <cell r="M133">
            <v>-18.439670269649998</v>
          </cell>
          <cell r="N133">
            <v>-11.908611581666667</v>
          </cell>
          <cell r="O133">
            <v>689.93299999999999</v>
          </cell>
          <cell r="V133">
            <v>-6.3705154455621749</v>
          </cell>
          <cell r="W133">
            <v>36.679000000000002</v>
          </cell>
        </row>
        <row r="134">
          <cell r="A134">
            <v>41456</v>
          </cell>
          <cell r="D134">
            <v>-2.2504021841464152</v>
          </cell>
          <cell r="E134">
            <v>-13.730674558358333</v>
          </cell>
          <cell r="F134">
            <v>-56.255727267304167</v>
          </cell>
          <cell r="G134">
            <v>-12.793356072908333</v>
          </cell>
          <cell r="H134">
            <v>-18.858498399666669</v>
          </cell>
          <cell r="I134">
            <v>-46.296363257221621</v>
          </cell>
          <cell r="J134">
            <v>63.916171217247786</v>
          </cell>
          <cell r="K134">
            <v>-6.4438882949166683</v>
          </cell>
          <cell r="L134">
            <v>-41.54862321833334</v>
          </cell>
          <cell r="M134">
            <v>-16.438867137783333</v>
          </cell>
          <cell r="N134">
            <v>-10.728095299000001</v>
          </cell>
          <cell r="O134">
            <v>688.09900000000005</v>
          </cell>
          <cell r="V134">
            <v>1.2579021024015979</v>
          </cell>
          <cell r="W134">
            <v>35.201999999999998</v>
          </cell>
        </row>
        <row r="135">
          <cell r="A135" t="str">
            <v xml:space="preserve"> </v>
          </cell>
          <cell r="D135">
            <v>-1.8215451538525365</v>
          </cell>
          <cell r="E135">
            <v>-11.923038910691666</v>
          </cell>
          <cell r="F135">
            <v>-53.0551513995375</v>
          </cell>
          <cell r="G135">
            <v>-11.417174715308334</v>
          </cell>
          <cell r="H135">
            <v>-16.685256096444444</v>
          </cell>
          <cell r="I135">
            <v>-42.575529923888283</v>
          </cell>
          <cell r="J135">
            <v>57.966171217247791</v>
          </cell>
          <cell r="K135">
            <v>-5.5943076910833343</v>
          </cell>
          <cell r="L135">
            <v>-38.834876338233336</v>
          </cell>
          <cell r="M135">
            <v>-15.429942868283334</v>
          </cell>
          <cell r="N135">
            <v>-8.1268004186666669</v>
          </cell>
          <cell r="O135">
            <v>695.06500000000005</v>
          </cell>
          <cell r="V135">
            <v>-3.9377895433487686</v>
          </cell>
          <cell r="W135">
            <v>33.832000000000001</v>
          </cell>
        </row>
        <row r="136">
          <cell r="A136" t="str">
            <v xml:space="preserve"> </v>
          </cell>
          <cell r="D136">
            <v>-1.5110924306085107</v>
          </cell>
          <cell r="E136">
            <v>-9.9293429250916674</v>
          </cell>
          <cell r="F136">
            <v>-50.684638788487497</v>
          </cell>
          <cell r="G136">
            <v>-9.3526092256972237</v>
          </cell>
          <cell r="H136">
            <v>-14.176011819666668</v>
          </cell>
          <cell r="I136">
            <v>-38.842196590554956</v>
          </cell>
          <cell r="J136">
            <v>50.816171217247785</v>
          </cell>
          <cell r="K136">
            <v>-5.5494996587500012</v>
          </cell>
          <cell r="L136">
            <v>-35.576913201033335</v>
          </cell>
          <cell r="M136">
            <v>-15.569701515049999</v>
          </cell>
          <cell r="N136">
            <v>-7.0453840733333335</v>
          </cell>
          <cell r="O136">
            <v>697.29600000000005</v>
          </cell>
          <cell r="V136">
            <v>7.2043643365245824</v>
          </cell>
          <cell r="W136">
            <v>33.735999999999997</v>
          </cell>
        </row>
        <row r="137">
          <cell r="A137" t="str">
            <v xml:space="preserve"> </v>
          </cell>
          <cell r="D137">
            <v>-1.2585750993889269</v>
          </cell>
          <cell r="E137">
            <v>-8.9193340020138905</v>
          </cell>
          <cell r="F137">
            <v>-47.727719587120838</v>
          </cell>
          <cell r="G137">
            <v>-7.5079658283527779</v>
          </cell>
          <cell r="H137">
            <v>-11.066756999555556</v>
          </cell>
          <cell r="I137">
            <v>-36.396363257221616</v>
          </cell>
          <cell r="J137">
            <v>46.282837883914453</v>
          </cell>
          <cell r="K137">
            <v>-5.5609217343500008</v>
          </cell>
          <cell r="L137">
            <v>-31.2831770451</v>
          </cell>
          <cell r="M137">
            <v>-16.311112317416669</v>
          </cell>
          <cell r="N137">
            <v>-5.775699364666667</v>
          </cell>
          <cell r="O137">
            <v>694.904</v>
          </cell>
          <cell r="V137">
            <v>4.6856433682765042</v>
          </cell>
          <cell r="W137">
            <v>34.390999999999998</v>
          </cell>
        </row>
        <row r="138">
          <cell r="A138" t="str">
            <v xml:space="preserve"> </v>
          </cell>
          <cell r="D138">
            <v>-1.1278839084316465</v>
          </cell>
          <cell r="E138">
            <v>-8.6827729805472238</v>
          </cell>
          <cell r="F138">
            <v>-46.70264429692083</v>
          </cell>
          <cell r="G138">
            <v>-5.3986324883194454</v>
          </cell>
          <cell r="H138">
            <v>-7.9785039008888887</v>
          </cell>
          <cell r="I138">
            <v>-35.38802992388829</v>
          </cell>
          <cell r="J138">
            <v>43.049504550581112</v>
          </cell>
          <cell r="K138">
            <v>-4.9854405900833347</v>
          </cell>
          <cell r="L138">
            <v>-29.58353661546667</v>
          </cell>
          <cell r="M138">
            <v>-15.633085954983335</v>
          </cell>
          <cell r="N138">
            <v>-5.2036772586666658</v>
          </cell>
          <cell r="O138">
            <v>692.01900000000001</v>
          </cell>
          <cell r="V138">
            <v>-2.083840219833677</v>
          </cell>
          <cell r="W138">
            <v>35.14</v>
          </cell>
        </row>
        <row r="139">
          <cell r="A139" t="str">
            <v xml:space="preserve"> </v>
          </cell>
          <cell r="D139">
            <v>-0.96903520261120701</v>
          </cell>
          <cell r="E139">
            <v>-7.8425748677583336</v>
          </cell>
          <cell r="F139">
            <v>-46.554121737104168</v>
          </cell>
          <cell r="G139">
            <v>-3.6899317088638885</v>
          </cell>
          <cell r="H139">
            <v>-4.632569915444444</v>
          </cell>
          <cell r="I139">
            <v>-34.00052992388828</v>
          </cell>
          <cell r="J139">
            <v>39.766171217247781</v>
          </cell>
          <cell r="K139">
            <v>-5.298428302116668</v>
          </cell>
          <cell r="L139">
            <v>-28.995072586566664</v>
          </cell>
          <cell r="M139">
            <v>-13.829632789716667</v>
          </cell>
          <cell r="N139">
            <v>-4.0609429323333321</v>
          </cell>
          <cell r="O139">
            <v>690.53499999999997</v>
          </cell>
          <cell r="V139">
            <v>6.6554727286146642</v>
          </cell>
          <cell r="W139">
            <v>34.968000000000004</v>
          </cell>
        </row>
        <row r="140">
          <cell r="A140">
            <v>41640</v>
          </cell>
          <cell r="D140">
            <v>-0.70774600153368328</v>
          </cell>
          <cell r="E140">
            <v>-6.5596573884249993</v>
          </cell>
          <cell r="F140">
            <v>-45.40375141525417</v>
          </cell>
          <cell r="G140">
            <v>-3.0143210575194441</v>
          </cell>
          <cell r="H140">
            <v>-1.7181559889999993</v>
          </cell>
          <cell r="I140">
            <v>-30.250529923888283</v>
          </cell>
          <cell r="J140">
            <v>32.582837883914458</v>
          </cell>
          <cell r="K140">
            <v>-2.8587757495500008</v>
          </cell>
          <cell r="L140">
            <v>-27.625589233300001</v>
          </cell>
          <cell r="M140">
            <v>-11.052802748083332</v>
          </cell>
          <cell r="N140">
            <v>-1.6704312789999998</v>
          </cell>
          <cell r="O140">
            <v>705.327</v>
          </cell>
          <cell r="V140">
            <v>-0.40659679821795081</v>
          </cell>
          <cell r="W140">
            <v>36.104999999999997</v>
          </cell>
        </row>
        <row r="141">
          <cell r="A141" t="str">
            <v xml:space="preserve"> </v>
          </cell>
          <cell r="D141">
            <v>-0.46590236233404225</v>
          </cell>
          <cell r="E141">
            <v>-6.3131588949472226</v>
          </cell>
          <cell r="F141">
            <v>-44.537570609770832</v>
          </cell>
          <cell r="G141">
            <v>-2.0187073476861115</v>
          </cell>
          <cell r="H141">
            <v>0.11141239411111159</v>
          </cell>
          <cell r="I141">
            <v>-26.442196590554957</v>
          </cell>
          <cell r="J141">
            <v>25.182837883914456</v>
          </cell>
          <cell r="K141">
            <v>-1.3725360293833342</v>
          </cell>
          <cell r="L141">
            <v>-27.220707287099998</v>
          </cell>
          <cell r="M141">
            <v>-9.6400164076500001</v>
          </cell>
          <cell r="N141">
            <v>-2.0445887000000013E-2</v>
          </cell>
          <cell r="O141">
            <v>700.95399999999995</v>
          </cell>
          <cell r="V141">
            <v>2.943339403277756</v>
          </cell>
          <cell r="W141">
            <v>36.338000000000001</v>
          </cell>
        </row>
        <row r="142">
          <cell r="A142" t="str">
            <v xml:space="preserve"> </v>
          </cell>
          <cell r="D142">
            <v>-0.21390583792169937</v>
          </cell>
          <cell r="E142">
            <v>-6.0991771369361123</v>
          </cell>
          <cell r="F142">
            <v>-43.507502000737496</v>
          </cell>
          <cell r="G142">
            <v>-1.5052842783194447</v>
          </cell>
          <cell r="H142">
            <v>1.8149868900000008</v>
          </cell>
          <cell r="I142">
            <v>-24.608863257221618</v>
          </cell>
          <cell r="J142">
            <v>22.449504550581121</v>
          </cell>
          <cell r="K142">
            <v>1.2766228412833327</v>
          </cell>
          <cell r="L142">
            <v>-25.944616366533335</v>
          </cell>
          <cell r="M142">
            <v>-7.7715650728499996</v>
          </cell>
          <cell r="N142">
            <v>0.72488695166666683</v>
          </cell>
          <cell r="O142">
            <v>689.82500000000005</v>
          </cell>
          <cell r="V142">
            <v>-11.692443380476892</v>
          </cell>
          <cell r="W142">
            <v>35.771999999999998</v>
          </cell>
        </row>
        <row r="143">
          <cell r="A143" t="str">
            <v xml:space="preserve"> </v>
          </cell>
          <cell r="D143">
            <v>-6.2415157409166991E-2</v>
          </cell>
          <cell r="E143">
            <v>-5.843175546447223</v>
          </cell>
          <cell r="F143">
            <v>-44.047154990637495</v>
          </cell>
          <cell r="G143">
            <v>-0.83284626111944504</v>
          </cell>
          <cell r="H143">
            <v>1.456973782555556</v>
          </cell>
          <cell r="I143">
            <v>-24.13386325722162</v>
          </cell>
          <cell r="J143">
            <v>22.549504550581123</v>
          </cell>
          <cell r="K143">
            <v>1.1990535997499996</v>
          </cell>
          <cell r="L143">
            <v>-27.013878370266667</v>
          </cell>
          <cell r="M143">
            <v>-6.6764433499833329</v>
          </cell>
          <cell r="N143">
            <v>0.40929698633333361</v>
          </cell>
          <cell r="O143">
            <v>668.02300000000002</v>
          </cell>
          <cell r="V143">
            <v>-9.2788660504897198</v>
          </cell>
          <cell r="W143">
            <v>33.590000000000003</v>
          </cell>
        </row>
        <row r="144">
          <cell r="A144" t="str">
            <v xml:space="preserve"> </v>
          </cell>
          <cell r="D144">
            <v>0.15306539193879007</v>
          </cell>
          <cell r="E144">
            <v>-5.5793947362138896</v>
          </cell>
          <cell r="F144">
            <v>-43.496569267754161</v>
          </cell>
          <cell r="G144">
            <v>-0.78209494644166744</v>
          </cell>
          <cell r="H144">
            <v>2.8937907400000005</v>
          </cell>
          <cell r="I144">
            <v>-22.950529923888286</v>
          </cell>
          <cell r="J144">
            <v>21.699504550581121</v>
          </cell>
          <cell r="K144">
            <v>0.97774644671666622</v>
          </cell>
          <cell r="L144">
            <v>-25.451903552633336</v>
          </cell>
          <cell r="M144">
            <v>-5.4658717801833339</v>
          </cell>
          <cell r="N144">
            <v>1.1199342640000003</v>
          </cell>
          <cell r="O144">
            <v>636.41</v>
          </cell>
          <cell r="V144">
            <v>-8.9121430927683871</v>
          </cell>
          <cell r="W144">
            <v>31.253</v>
          </cell>
        </row>
        <row r="145">
          <cell r="A145" t="str">
            <v xml:space="preserve"> </v>
          </cell>
          <cell r="D145">
            <v>0.37558314091511463</v>
          </cell>
          <cell r="E145">
            <v>-6.3155237140250016</v>
          </cell>
          <cell r="F145">
            <v>-41.449049215987493</v>
          </cell>
          <cell r="G145">
            <v>-0.93919362559722275</v>
          </cell>
          <cell r="H145">
            <v>3.7844195613333338</v>
          </cell>
          <cell r="I145">
            <v>-21.179696590554958</v>
          </cell>
          <cell r="J145">
            <v>16.749504550581118</v>
          </cell>
          <cell r="K145">
            <v>0.94388123318333284</v>
          </cell>
          <cell r="L145">
            <v>-23.262104567600002</v>
          </cell>
          <cell r="M145">
            <v>-3.927421434916667</v>
          </cell>
          <cell r="N145">
            <v>1.2534316286666669</v>
          </cell>
          <cell r="O145">
            <v>614.98199999999997</v>
          </cell>
          <cell r="V145">
            <v>-3.8469583737425705</v>
          </cell>
          <cell r="W145">
            <v>29.228999999999999</v>
          </cell>
        </row>
        <row r="146">
          <cell r="A146">
            <v>41821</v>
          </cell>
          <cell r="D146">
            <v>0.55629164256813102</v>
          </cell>
          <cell r="E146">
            <v>-6.1828395720583345</v>
          </cell>
          <cell r="F146">
            <v>-39.432090279020827</v>
          </cell>
          <cell r="G146">
            <v>-1.120216323630556</v>
          </cell>
          <cell r="H146">
            <v>6.2079569962222223</v>
          </cell>
          <cell r="I146">
            <v>-18.888029923888286</v>
          </cell>
          <cell r="J146">
            <v>12.99950455058112</v>
          </cell>
          <cell r="K146">
            <v>0.4754688681499995</v>
          </cell>
          <cell r="L146">
            <v>-20.798557493333334</v>
          </cell>
          <cell r="M146">
            <v>-3.0160626397500003</v>
          </cell>
          <cell r="N146">
            <v>0.36757257866666676</v>
          </cell>
          <cell r="O146">
            <v>611.69600000000003</v>
          </cell>
          <cell r="V146">
            <v>-8.5894930817010504</v>
          </cell>
          <cell r="W146">
            <v>29.228999999999999</v>
          </cell>
        </row>
        <row r="147">
          <cell r="A147" t="str">
            <v xml:space="preserve"> </v>
          </cell>
          <cell r="D147">
            <v>0.61619064515554578</v>
          </cell>
          <cell r="E147">
            <v>-5.2119164372361118</v>
          </cell>
          <cell r="F147">
            <v>-39.161794888954169</v>
          </cell>
          <cell r="G147">
            <v>-1.4451841233750002</v>
          </cell>
          <cell r="H147">
            <v>6.499987009999999</v>
          </cell>
          <cell r="I147">
            <v>-19.063029923888287</v>
          </cell>
          <cell r="J147">
            <v>12.432837883914452</v>
          </cell>
          <cell r="K147">
            <v>-0.4637824230500005</v>
          </cell>
          <cell r="L147">
            <v>-20.845624683633336</v>
          </cell>
          <cell r="M147">
            <v>-3.2217370975833339</v>
          </cell>
          <cell r="N147">
            <v>-0.25504413399999998</v>
          </cell>
          <cell r="O147">
            <v>624.23</v>
          </cell>
          <cell r="V147">
            <v>-6.3141577678263889</v>
          </cell>
          <cell r="W147">
            <v>27.5</v>
          </cell>
        </row>
        <row r="148">
          <cell r="A148" t="str">
            <v xml:space="preserve"> </v>
          </cell>
          <cell r="D148">
            <v>0.55374995304225838</v>
          </cell>
          <cell r="E148">
            <v>-3.9305411821694456</v>
          </cell>
          <cell r="F148">
            <v>-39.918615819020836</v>
          </cell>
          <cell r="G148">
            <v>-1.5247346768638892</v>
          </cell>
          <cell r="H148">
            <v>5.9823256956666668</v>
          </cell>
          <cell r="I148">
            <v>-18.158863257221622</v>
          </cell>
          <cell r="J148">
            <v>13.349504550581118</v>
          </cell>
          <cell r="K148">
            <v>-1.1584765289833339</v>
          </cell>
          <cell r="L148">
            <v>-22.176546143666666</v>
          </cell>
          <cell r="M148">
            <v>-2.9645920170166669</v>
          </cell>
          <cell r="N148">
            <v>0.50512645200000039</v>
          </cell>
          <cell r="O148">
            <v>616.62199999999996</v>
          </cell>
          <cell r="V148">
            <v>-4.3354619836360015</v>
          </cell>
          <cell r="W148">
            <v>27.024000000000001</v>
          </cell>
        </row>
        <row r="149">
          <cell r="A149" t="str">
            <v xml:space="preserve"> </v>
          </cell>
          <cell r="D149">
            <v>0.58137158547019852</v>
          </cell>
          <cell r="E149">
            <v>-3.7085722675694455</v>
          </cell>
          <cell r="F149">
            <v>-38.904063840470833</v>
          </cell>
          <cell r="G149">
            <v>-0.98968033615277806</v>
          </cell>
          <cell r="H149">
            <v>5.9321847761111108</v>
          </cell>
          <cell r="I149">
            <v>-17.554696590554954</v>
          </cell>
          <cell r="J149">
            <v>14.13283788391445</v>
          </cell>
          <cell r="K149">
            <v>-1.0020516381166671</v>
          </cell>
          <cell r="L149">
            <v>-22.130441643933334</v>
          </cell>
          <cell r="M149">
            <v>-2.9057144275166671</v>
          </cell>
          <cell r="N149">
            <v>1.1748939750000009</v>
          </cell>
          <cell r="O149">
            <v>605.51599999999996</v>
          </cell>
          <cell r="V149">
            <v>-7.4611242133407307</v>
          </cell>
          <cell r="W149">
            <v>27.509</v>
          </cell>
        </row>
        <row r="150">
          <cell r="A150" t="str">
            <v xml:space="preserve"> </v>
          </cell>
          <cell r="D150">
            <v>0.40743728023269388</v>
          </cell>
          <cell r="E150">
            <v>-3.830632170091667</v>
          </cell>
          <cell r="F150">
            <v>-38.979264225804165</v>
          </cell>
          <cell r="G150">
            <v>-0.945411378341667</v>
          </cell>
          <cell r="H150">
            <v>5.5723011427777784</v>
          </cell>
          <cell r="I150">
            <v>-16.444171775100742</v>
          </cell>
          <cell r="J150">
            <v>12.749504550581117</v>
          </cell>
          <cell r="K150">
            <v>-1.2355676686500006</v>
          </cell>
          <cell r="L150">
            <v>-22.657123403166668</v>
          </cell>
          <cell r="M150">
            <v>-1.7386548828500004</v>
          </cell>
          <cell r="N150">
            <v>3.2347333823333337</v>
          </cell>
          <cell r="O150">
            <v>598.08299999999997</v>
          </cell>
          <cell r="V150">
            <v>-8.2248045019367222</v>
          </cell>
          <cell r="W150">
            <v>28.446999999999999</v>
          </cell>
        </row>
        <row r="151">
          <cell r="A151" t="str">
            <v xml:space="preserve"> </v>
          </cell>
          <cell r="D151">
            <v>0.21366980805280766</v>
          </cell>
          <cell r="E151">
            <v>-3.7337941184583343</v>
          </cell>
          <cell r="F151">
            <v>-39.282981102754171</v>
          </cell>
          <cell r="G151">
            <v>-1.4695025368527783</v>
          </cell>
          <cell r="H151">
            <v>6.1463722233333336</v>
          </cell>
          <cell r="I151">
            <v>-16.702674336308785</v>
          </cell>
          <cell r="J151">
            <v>13.599504550581122</v>
          </cell>
          <cell r="K151">
            <v>-1.7964413737166671</v>
          </cell>
          <cell r="L151">
            <v>-23.519022980500001</v>
          </cell>
          <cell r="M151">
            <v>-2.2495318381833336</v>
          </cell>
          <cell r="N151">
            <v>2.2632397080000008</v>
          </cell>
          <cell r="O151">
            <v>598.58100000000002</v>
          </cell>
          <cell r="V151">
            <v>-1.9981661851460886</v>
          </cell>
          <cell r="W151">
            <v>27.815000000000001</v>
          </cell>
        </row>
        <row r="152">
          <cell r="A152">
            <v>42005</v>
          </cell>
          <cell r="D152">
            <v>0.30050638795954315</v>
          </cell>
          <cell r="E152">
            <v>-3.8917212899583338</v>
          </cell>
          <cell r="F152">
            <v>-38.782489126437497</v>
          </cell>
          <cell r="G152">
            <v>-1.1081559707861111</v>
          </cell>
          <cell r="H152">
            <v>6.1861387494444449</v>
          </cell>
          <cell r="I152">
            <v>-15.365329044008327</v>
          </cell>
          <cell r="J152">
            <v>14.145300910561621</v>
          </cell>
          <cell r="K152">
            <v>-1.8263617947166673</v>
          </cell>
          <cell r="L152">
            <v>-22.458586699333335</v>
          </cell>
          <cell r="M152">
            <v>-1.9936605759500001</v>
          </cell>
          <cell r="N152">
            <v>3.5217317283333336</v>
          </cell>
          <cell r="O152">
            <v>615.654</v>
          </cell>
          <cell r="V152">
            <v>-7.1909779298822478</v>
          </cell>
          <cell r="W152">
            <v>29.155999999999999</v>
          </cell>
        </row>
        <row r="153">
          <cell r="A153" t="str">
            <v xml:space="preserve"> </v>
          </cell>
          <cell r="D153">
            <v>0.33939280177369102</v>
          </cell>
          <cell r="E153">
            <v>-3.7585419602138899</v>
          </cell>
          <cell r="F153">
            <v>-37.694448843554163</v>
          </cell>
          <cell r="G153">
            <v>-1.1291745532527779</v>
          </cell>
          <cell r="H153">
            <v>6.059663885</v>
          </cell>
          <cell r="I153">
            <v>-13.723102310325613</v>
          </cell>
          <cell r="J153">
            <v>14.842995452765388</v>
          </cell>
          <cell r="K153">
            <v>-0.33117197981666707</v>
          </cell>
          <cell r="L153">
            <v>-21.180270049299999</v>
          </cell>
          <cell r="M153">
            <v>-1.9300925395833335</v>
          </cell>
          <cell r="N153">
            <v>1.5257470006666669</v>
          </cell>
          <cell r="O153">
            <v>604.31399999999996</v>
          </cell>
          <cell r="V153">
            <v>-5.3033524399163205</v>
          </cell>
          <cell r="W153">
            <v>29.009</v>
          </cell>
        </row>
        <row r="154">
          <cell r="A154" t="str">
            <v xml:space="preserve"> </v>
          </cell>
          <cell r="D154">
            <v>0.67167781804587079</v>
          </cell>
          <cell r="E154">
            <v>-3.2384154621694456</v>
          </cell>
          <cell r="F154">
            <v>-35.221073678337497</v>
          </cell>
          <cell r="G154">
            <v>2.2966696880555509E-2</v>
          </cell>
          <cell r="H154">
            <v>5.5780328113333342</v>
          </cell>
          <cell r="I154">
            <v>-11.52254021876462</v>
          </cell>
          <cell r="J154">
            <v>11.910259775991099</v>
          </cell>
          <cell r="K154">
            <v>0.34711565711666631</v>
          </cell>
          <cell r="L154">
            <v>-19.651123853799998</v>
          </cell>
          <cell r="M154">
            <v>-1.2804295022166667</v>
          </cell>
          <cell r="N154">
            <v>2.3008267930000001</v>
          </cell>
          <cell r="O154">
            <v>590.60500000000002</v>
          </cell>
          <cell r="V154">
            <v>8.0970215801676524</v>
          </cell>
          <cell r="W154">
            <v>28.292999999999999</v>
          </cell>
        </row>
        <row r="155">
          <cell r="A155" t="str">
            <v xml:space="preserve"> </v>
          </cell>
          <cell r="D155">
            <v>0.8256063289257678</v>
          </cell>
          <cell r="E155">
            <v>-1.7440353910250004</v>
          </cell>
          <cell r="F155">
            <v>-35.348094279454166</v>
          </cell>
          <cell r="G155">
            <v>-0.14776275405277797</v>
          </cell>
          <cell r="H155">
            <v>7.2477976913333348</v>
          </cell>
          <cell r="I155">
            <v>-11.870241180687435</v>
          </cell>
          <cell r="J155">
            <v>11.192677903960364</v>
          </cell>
          <cell r="K155">
            <v>1.4463865680166663</v>
          </cell>
          <cell r="L155">
            <v>-20.967006477666668</v>
          </cell>
          <cell r="M155">
            <v>-0.42512152958333332</v>
          </cell>
          <cell r="N155">
            <v>1.5012461190000004</v>
          </cell>
          <cell r="O155">
            <v>573.38199999999995</v>
          </cell>
          <cell r="V155">
            <v>2.1934576419380125</v>
          </cell>
          <cell r="W155">
            <v>26.797999999999998</v>
          </cell>
        </row>
        <row r="156">
          <cell r="A156" t="str">
            <v xml:space="preserve"> </v>
          </cell>
          <cell r="D156">
            <v>1.1808421923111749</v>
          </cell>
          <cell r="E156">
            <v>-0.50311511921666685</v>
          </cell>
          <cell r="F156">
            <v>-35.258752754291663</v>
          </cell>
          <cell r="G156">
            <v>0.96874293129814804</v>
          </cell>
          <cell r="H156">
            <v>9.0790614730000012</v>
          </cell>
          <cell r="I156">
            <v>-12.104550543081052</v>
          </cell>
          <cell r="J156">
            <v>10.229371452993853</v>
          </cell>
          <cell r="K156">
            <v>2.6061578151888884</v>
          </cell>
          <cell r="L156">
            <v>-21.078375450666666</v>
          </cell>
          <cell r="M156">
            <v>0.88912686087777759</v>
          </cell>
          <cell r="N156">
            <v>3.2417197585555564</v>
          </cell>
          <cell r="O156">
            <v>554.07000000000005</v>
          </cell>
          <cell r="V156">
            <v>-3.1205359837434443</v>
          </cell>
          <cell r="W156">
            <v>25.155999999999999</v>
          </cell>
        </row>
        <row r="157">
          <cell r="A157" t="str">
            <v xml:space="preserve"> </v>
          </cell>
          <cell r="D157">
            <v>1.293512039213593</v>
          </cell>
          <cell r="E157">
            <v>-0.28636529198611088</v>
          </cell>
          <cell r="F157">
            <v>-36.570269522312508</v>
          </cell>
          <cell r="G157">
            <v>1.1554698267157406</v>
          </cell>
          <cell r="H157">
            <v>11.014872508555555</v>
          </cell>
          <cell r="I157">
            <v>-12.434193600612616</v>
          </cell>
          <cell r="J157">
            <v>9.7178785818101758</v>
          </cell>
          <cell r="K157">
            <v>4.0437912822611111</v>
          </cell>
          <cell r="L157">
            <v>-22.420429978399998</v>
          </cell>
          <cell r="M157">
            <v>2.1524881626055556</v>
          </cell>
          <cell r="N157">
            <v>3.104667880444445</v>
          </cell>
          <cell r="O157">
            <v>536.65599999999995</v>
          </cell>
          <cell r="V157">
            <v>6.1031563958547475</v>
          </cell>
          <cell r="W157">
            <v>23.18</v>
          </cell>
        </row>
        <row r="158">
          <cell r="A158">
            <v>42186</v>
          </cell>
          <cell r="D158">
            <v>1.3708336172042548</v>
          </cell>
          <cell r="E158">
            <v>5.6088021988889215E-2</v>
          </cell>
          <cell r="F158">
            <v>-36.354964127450003</v>
          </cell>
          <cell r="G158">
            <v>1.4918792007333332</v>
          </cell>
          <cell r="H158">
            <v>10.618833348666668</v>
          </cell>
          <cell r="I158">
            <v>-12.617699143045208</v>
          </cell>
          <cell r="J158">
            <v>8.4388596806512322</v>
          </cell>
          <cell r="K158">
            <v>4.0433073972333338</v>
          </cell>
          <cell r="L158">
            <v>-22.066171902333334</v>
          </cell>
          <cell r="M158">
            <v>2.7228620930666665</v>
          </cell>
          <cell r="N158">
            <v>4.2282866380000002</v>
          </cell>
          <cell r="O158">
            <v>532.69799999999998</v>
          </cell>
          <cell r="V158">
            <v>-1.4684925793333581</v>
          </cell>
          <cell r="W158">
            <v>21.992999999999999</v>
          </cell>
        </row>
        <row r="159">
          <cell r="A159" t="str">
            <v xml:space="preserve"> </v>
          </cell>
          <cell r="D159">
            <v>1.4074918197121835</v>
          </cell>
          <cell r="E159">
            <v>-0.16961179551111094</v>
          </cell>
          <cell r="F159">
            <v>-34.372666383733332</v>
          </cell>
          <cell r="G159">
            <v>1.5466368407666671</v>
          </cell>
          <cell r="H159">
            <v>10.414040052888888</v>
          </cell>
          <cell r="I159">
            <v>-11.697073846167713</v>
          </cell>
          <cell r="J159">
            <v>7.3588429618867055</v>
          </cell>
          <cell r="K159">
            <v>3.7477148434666661</v>
          </cell>
          <cell r="L159">
            <v>-21.593437396466669</v>
          </cell>
          <cell r="M159">
            <v>2.7447702499666669</v>
          </cell>
          <cell r="N159">
            <v>2.8866154136666662</v>
          </cell>
          <cell r="O159">
            <v>536.58100000000002</v>
          </cell>
          <cell r="V159">
            <v>-2.6455123726881635</v>
          </cell>
          <cell r="W159">
            <v>21.29</v>
          </cell>
        </row>
        <row r="160">
          <cell r="A160" t="str">
            <v xml:space="preserve"> </v>
          </cell>
          <cell r="D160">
            <v>1.4230719484294576</v>
          </cell>
          <cell r="E160">
            <v>-2.6986268177777717E-2</v>
          </cell>
          <cell r="F160">
            <v>-33.191836193216666</v>
          </cell>
          <cell r="G160">
            <v>1.7090762191</v>
          </cell>
          <cell r="H160">
            <v>9.7864094314444454</v>
          </cell>
          <cell r="I160">
            <v>-11.225922083721306</v>
          </cell>
          <cell r="J160">
            <v>7.1993288989302995</v>
          </cell>
          <cell r="K160">
            <v>3.7286502122333331</v>
          </cell>
          <cell r="L160">
            <v>-20.191701834633331</v>
          </cell>
          <cell r="M160">
            <v>1.3688943829</v>
          </cell>
          <cell r="N160">
            <v>3.1655283463333332</v>
          </cell>
          <cell r="O160">
            <v>538.71299999999997</v>
          </cell>
          <cell r="V160">
            <v>-2.9830508474576245</v>
          </cell>
          <cell r="W160">
            <v>21.986999999999998</v>
          </cell>
        </row>
        <row r="161">
          <cell r="A161" t="str">
            <v xml:space="preserve"> </v>
          </cell>
          <cell r="D161">
            <v>1.1838656892787593</v>
          </cell>
          <cell r="E161">
            <v>-0.88035113901111117</v>
          </cell>
          <cell r="F161">
            <v>-34.067735186233335</v>
          </cell>
          <cell r="G161">
            <v>1.4218148010333334</v>
          </cell>
          <cell r="H161">
            <v>8.8394190544444449</v>
          </cell>
          <cell r="I161">
            <v>-11.240809631340829</v>
          </cell>
          <cell r="J161">
            <v>7.8111485872169935</v>
          </cell>
          <cell r="K161">
            <v>3.4428561969666673</v>
          </cell>
          <cell r="L161">
            <v>-21.950812348300001</v>
          </cell>
          <cell r="M161">
            <v>0.81094439386666661</v>
          </cell>
          <cell r="N161">
            <v>2.522651835</v>
          </cell>
          <cell r="O161">
            <v>542.03</v>
          </cell>
          <cell r="V161">
            <v>-4.3352640545144761</v>
          </cell>
          <cell r="W161">
            <v>23.488</v>
          </cell>
        </row>
        <row r="162">
          <cell r="A162" t="str">
            <v xml:space="preserve"> </v>
          </cell>
          <cell r="D162">
            <v>0.95442502277232888</v>
          </cell>
          <cell r="E162">
            <v>-1.4615657668111115</v>
          </cell>
          <cell r="F162">
            <v>-35.871302118449996</v>
          </cell>
          <cell r="G162">
            <v>0.5341451416666666</v>
          </cell>
          <cell r="H162">
            <v>8.6499815486666662</v>
          </cell>
          <cell r="I162">
            <v>-13.736829478667772</v>
          </cell>
          <cell r="J162">
            <v>10.082851998909893</v>
          </cell>
          <cell r="K162">
            <v>2.2236117347</v>
          </cell>
          <cell r="L162">
            <v>-23.989735930266665</v>
          </cell>
          <cell r="M162">
            <v>-0.24249385516666666</v>
          </cell>
          <cell r="N162">
            <v>3.1312545823333333</v>
          </cell>
          <cell r="O162">
            <v>550.25</v>
          </cell>
          <cell r="V162">
            <v>3.037204561381146</v>
          </cell>
          <cell r="W162">
            <v>25.074999999999999</v>
          </cell>
        </row>
        <row r="163">
          <cell r="A163" t="str">
            <v xml:space="preserve"> </v>
          </cell>
          <cell r="D163">
            <v>0.72641104583420646</v>
          </cell>
          <cell r="E163">
            <v>-1.8651800458444445</v>
          </cell>
          <cell r="F163">
            <v>-36.399787655466668</v>
          </cell>
          <cell r="G163">
            <v>0.20492542849999987</v>
          </cell>
          <cell r="H163">
            <v>7.3357181860000003</v>
          </cell>
          <cell r="I163">
            <v>-14.141007070688531</v>
          </cell>
          <cell r="J163">
            <v>10.857759287918306</v>
          </cell>
          <cell r="K163">
            <v>0.63662027896666673</v>
          </cell>
          <cell r="L163">
            <v>-25.281380678533335</v>
          </cell>
          <cell r="M163">
            <v>0.3164522121333333</v>
          </cell>
          <cell r="N163">
            <v>3.5455233449999999</v>
          </cell>
          <cell r="O163">
            <v>555.16700000000003</v>
          </cell>
          <cell r="V163">
            <v>-4.616226521677735</v>
          </cell>
          <cell r="W163">
            <v>25.164999999999999</v>
          </cell>
        </row>
        <row r="164">
          <cell r="A164">
            <v>42370</v>
          </cell>
          <cell r="D164">
            <v>0.79100535589176169</v>
          </cell>
          <cell r="E164">
            <v>-1.3380951923111111</v>
          </cell>
          <cell r="F164">
            <v>-34.843363003783331</v>
          </cell>
          <cell r="G164">
            <v>-0.48042291797777797</v>
          </cell>
          <cell r="H164">
            <v>6.3606753841111114</v>
          </cell>
          <cell r="I164">
            <v>-12.616816443911409</v>
          </cell>
          <cell r="J164">
            <v>9.330292787088819</v>
          </cell>
          <cell r="K164">
            <v>0.8312952598333333</v>
          </cell>
          <cell r="L164">
            <v>-21.979081167966669</v>
          </cell>
          <cell r="M164">
            <v>0.69767901589999992</v>
          </cell>
          <cell r="N164">
            <v>3.0455535779999998</v>
          </cell>
          <cell r="O164">
            <v>570.38</v>
          </cell>
          <cell r="V164">
            <v>-5.7301723261857447</v>
          </cell>
          <cell r="W164">
            <v>26.43</v>
          </cell>
        </row>
        <row r="165">
          <cell r="A165" t="str">
            <v xml:space="preserve"> </v>
          </cell>
          <cell r="D165">
            <v>0.82133373720243885</v>
          </cell>
          <cell r="E165">
            <v>-0.96194321242222214</v>
          </cell>
          <cell r="F165">
            <v>-34.073193046083333</v>
          </cell>
          <cell r="G165">
            <v>-0.51830304561111118</v>
          </cell>
          <cell r="H165">
            <v>5.1447596264444453</v>
          </cell>
          <cell r="I165">
            <v>-11.283762742717551</v>
          </cell>
          <cell r="J165">
            <v>6.5123096295275191</v>
          </cell>
          <cell r="K165">
            <v>1.1661384862666668</v>
          </cell>
          <cell r="L165">
            <v>-20.477313915699998</v>
          </cell>
          <cell r="M165">
            <v>0.76034929933333328</v>
          </cell>
          <cell r="N165">
            <v>3.5533334503333336</v>
          </cell>
          <cell r="O165">
            <v>575.99900000000002</v>
          </cell>
          <cell r="V165">
            <v>-3.6695105523125271</v>
          </cell>
          <cell r="W165">
            <v>26.911000000000001</v>
          </cell>
        </row>
        <row r="166">
          <cell r="A166" t="str">
            <v xml:space="preserve"> </v>
          </cell>
          <cell r="D166">
            <v>1.01089229081945</v>
          </cell>
          <cell r="E166">
            <v>-1.1757549645444445</v>
          </cell>
          <cell r="F166">
            <v>-32.823662777316663</v>
          </cell>
          <cell r="G166">
            <v>-0.71486934251111112</v>
          </cell>
          <cell r="H166">
            <v>5.3451352501111105</v>
          </cell>
          <cell r="I166">
            <v>-11.270460909771925</v>
          </cell>
          <cell r="J166">
            <v>5.6946757437587463</v>
          </cell>
          <cell r="K166">
            <v>2.9098582654333334</v>
          </cell>
          <cell r="L166">
            <v>-18.564136857233333</v>
          </cell>
          <cell r="M166">
            <v>1.2027232002666668</v>
          </cell>
          <cell r="N166">
            <v>3.0131958123333331</v>
          </cell>
          <cell r="O166">
            <v>575.07500000000005</v>
          </cell>
          <cell r="V166">
            <v>-11.790133641313316</v>
          </cell>
          <cell r="W166">
            <v>26.292000000000002</v>
          </cell>
        </row>
        <row r="167">
          <cell r="A167" t="str">
            <v xml:space="preserve"> </v>
          </cell>
          <cell r="D167">
            <v>1.1307531514692954</v>
          </cell>
          <cell r="E167">
            <v>-1.8036967011333331</v>
          </cell>
          <cell r="F167">
            <v>-33.07523287155</v>
          </cell>
          <cell r="G167">
            <v>0.46527490511111136</v>
          </cell>
          <cell r="H167">
            <v>7.895755604222221</v>
          </cell>
          <cell r="I167">
            <v>-12.371079072376498</v>
          </cell>
          <cell r="J167">
            <v>5.7300883709380228</v>
          </cell>
          <cell r="K167">
            <v>3.1791087690999995</v>
          </cell>
          <cell r="L167">
            <v>-19.603462154866666</v>
          </cell>
          <cell r="M167">
            <v>1.6044117854</v>
          </cell>
          <cell r="N167">
            <v>3.6636970603333339</v>
          </cell>
          <cell r="O167">
            <v>562.93399999999997</v>
          </cell>
          <cell r="V167">
            <v>-6.7497442574165341</v>
          </cell>
          <cell r="W167">
            <v>24.832000000000001</v>
          </cell>
        </row>
        <row r="168">
          <cell r="A168" t="str">
            <v xml:space="preserve"> </v>
          </cell>
          <cell r="D168">
            <v>1.2212495851226981</v>
          </cell>
          <cell r="E168">
            <v>-1.9684008229555559</v>
          </cell>
          <cell r="F168">
            <v>-32.570558462433333</v>
          </cell>
          <cell r="G168">
            <v>0.55544078231111127</v>
          </cell>
          <cell r="H168">
            <v>7.5263285921111107</v>
          </cell>
          <cell r="I168">
            <v>-11.887589285746495</v>
          </cell>
          <cell r="J168">
            <v>6.6243175043699694</v>
          </cell>
          <cell r="K168">
            <v>3.7085668282333333</v>
          </cell>
          <cell r="L168">
            <v>-18.176212647566668</v>
          </cell>
          <cell r="M168">
            <v>2.9680134323666665</v>
          </cell>
          <cell r="N168">
            <v>0.10941049166666694</v>
          </cell>
          <cell r="O168">
            <v>534.95799999999997</v>
          </cell>
          <cell r="V168">
            <v>3.8503073600265836</v>
          </cell>
          <cell r="W168">
            <v>22.792000000000002</v>
          </cell>
        </row>
        <row r="169">
          <cell r="A169" t="str">
            <v xml:space="preserve"> </v>
          </cell>
          <cell r="D169">
            <v>1.2281178766938077</v>
          </cell>
          <cell r="E169">
            <v>-1.406728388188889</v>
          </cell>
          <cell r="F169">
            <v>-32.745192968766673</v>
          </cell>
          <cell r="G169">
            <v>0.64909111785555562</v>
          </cell>
          <cell r="H169">
            <v>7.8878679953333339</v>
          </cell>
          <cell r="I169">
            <v>-12.627414195201835</v>
          </cell>
          <cell r="J169">
            <v>7.9751248866932061</v>
          </cell>
          <cell r="K169">
            <v>2.7692745808666666</v>
          </cell>
          <cell r="L169">
            <v>-18.3057770128</v>
          </cell>
          <cell r="M169">
            <v>3.0651380337333332</v>
          </cell>
          <cell r="N169">
            <v>0.58868993100000055</v>
          </cell>
          <cell r="O169">
            <v>511.642</v>
          </cell>
          <cell r="V169">
            <v>-7.7427772600186291</v>
          </cell>
          <cell r="W169">
            <v>21.03</v>
          </cell>
        </row>
        <row r="170">
          <cell r="A170">
            <v>42552</v>
          </cell>
          <cell r="D170">
            <v>1.2353686617177808</v>
          </cell>
          <cell r="E170">
            <v>-1.0867718258666665</v>
          </cell>
          <cell r="F170">
            <v>-32.080188164050007</v>
          </cell>
          <cell r="G170">
            <v>0.76144821286666664</v>
          </cell>
          <cell r="H170">
            <v>6.1001878219999996</v>
          </cell>
          <cell r="I170">
            <v>-12.972060245833285</v>
          </cell>
          <cell r="J170">
            <v>8.5111870487843504</v>
          </cell>
          <cell r="K170">
            <v>2.5238975948666664</v>
          </cell>
          <cell r="L170">
            <v>-18.647556284766665</v>
          </cell>
          <cell r="M170">
            <v>3.1187361580333337</v>
          </cell>
          <cell r="N170">
            <v>0.30609487633333349</v>
          </cell>
          <cell r="O170">
            <v>497.66300000000001</v>
          </cell>
          <cell r="V170">
            <v>-16.626982027267758</v>
          </cell>
          <cell r="W170">
            <v>19.891999999999999</v>
          </cell>
        </row>
        <row r="171">
          <cell r="A171" t="str">
            <v xml:space="preserve"> </v>
          </cell>
          <cell r="D171">
            <v>1.3348164050613742</v>
          </cell>
          <cell r="E171">
            <v>-1.0882805156555557</v>
          </cell>
          <cell r="F171">
            <v>-30.994255316816666</v>
          </cell>
          <cell r="G171">
            <v>1.0573875695555557</v>
          </cell>
          <cell r="H171">
            <v>7.6879471723333337</v>
          </cell>
          <cell r="I171">
            <v>-13.251260494122596</v>
          </cell>
          <cell r="J171">
            <v>8.8907257595626934</v>
          </cell>
          <cell r="K171">
            <v>2.9188350694</v>
          </cell>
          <cell r="L171">
            <v>-19.607241966999997</v>
          </cell>
          <cell r="M171">
            <v>1.6663340543333334</v>
          </cell>
          <cell r="N171">
            <v>2.8307019383333336</v>
          </cell>
          <cell r="O171">
            <v>498.76299999999998</v>
          </cell>
          <cell r="V171">
            <v>-4.877726371447455</v>
          </cell>
          <cell r="W171">
            <v>19.463000000000001</v>
          </cell>
        </row>
        <row r="172">
          <cell r="A172" t="str">
            <v xml:space="preserve"> </v>
          </cell>
          <cell r="D172">
            <v>1.3768008318849283</v>
          </cell>
          <cell r="E172">
            <v>-0.96683476376666677</v>
          </cell>
          <cell r="F172">
            <v>-29.6321954979</v>
          </cell>
          <cell r="G172">
            <v>1.454623133677778</v>
          </cell>
          <cell r="H172">
            <v>8.1167745782222216</v>
          </cell>
          <cell r="I172">
            <v>-12.387785044482669</v>
          </cell>
          <cell r="J172">
            <v>7.4526817777957435</v>
          </cell>
          <cell r="K172">
            <v>2.8871800014999995</v>
          </cell>
          <cell r="L172">
            <v>-18.916458150299999</v>
          </cell>
          <cell r="M172">
            <v>0.77182998366666655</v>
          </cell>
          <cell r="N172">
            <v>2.4478588099999996</v>
          </cell>
          <cell r="O172">
            <v>491.10700000000003</v>
          </cell>
          <cell r="V172">
            <v>-12.038380906305445</v>
          </cell>
          <cell r="W172">
            <v>19.338999999999999</v>
          </cell>
        </row>
        <row r="173">
          <cell r="A173" t="str">
            <v xml:space="preserve"> </v>
          </cell>
          <cell r="D173">
            <v>1.3553370919685355</v>
          </cell>
          <cell r="E173">
            <v>-0.43678273617777785</v>
          </cell>
          <cell r="F173">
            <v>-29.157584307516668</v>
          </cell>
          <cell r="G173">
            <v>1.6131432657444449</v>
          </cell>
          <cell r="H173">
            <v>8.0380606452222221</v>
          </cell>
          <cell r="I173">
            <v>-11.585816020301444</v>
          </cell>
          <cell r="J173">
            <v>6.2977295186650295</v>
          </cell>
          <cell r="K173">
            <v>2.8021648707666671</v>
          </cell>
          <cell r="L173">
            <v>-18.919849154566666</v>
          </cell>
          <cell r="M173">
            <v>-0.28466725206666665</v>
          </cell>
          <cell r="N173">
            <v>2.9360010569999999</v>
          </cell>
          <cell r="O173">
            <v>490.589</v>
          </cell>
          <cell r="V173">
            <v>-16.960139043223066</v>
          </cell>
          <cell r="W173">
            <v>20.108000000000001</v>
          </cell>
        </row>
        <row r="174">
          <cell r="A174" t="str">
            <v xml:space="preserve"> </v>
          </cell>
          <cell r="D174">
            <v>1.2639049106236862</v>
          </cell>
          <cell r="E174">
            <v>0.36830490910000008</v>
          </cell>
          <cell r="F174">
            <v>-29.696040917216667</v>
          </cell>
          <cell r="G174">
            <v>2.2688072543333333</v>
          </cell>
          <cell r="H174">
            <v>7.4175519131111116</v>
          </cell>
          <cell r="I174">
            <v>-10.451843627392748</v>
          </cell>
          <cell r="J174">
            <v>3.4298274847939019</v>
          </cell>
          <cell r="K174">
            <v>2.3389472801999998</v>
          </cell>
          <cell r="L174">
            <v>-19.912689063033334</v>
          </cell>
          <cell r="M174">
            <v>0.86249263476666671</v>
          </cell>
          <cell r="N174">
            <v>3.1124567139999999</v>
          </cell>
          <cell r="O174">
            <v>486.43400000000003</v>
          </cell>
          <cell r="V174">
            <v>-9.9744957106422394</v>
          </cell>
          <cell r="W174">
            <v>21.564</v>
          </cell>
        </row>
        <row r="175">
          <cell r="A175" t="str">
            <v xml:space="preserve"> </v>
          </cell>
          <cell r="D175">
            <v>1.1839794317900798</v>
          </cell>
          <cell r="E175">
            <v>0.98870894785555541</v>
          </cell>
          <cell r="F175">
            <v>-30.239187378666667</v>
          </cell>
          <cell r="G175">
            <v>2.9039761523333336</v>
          </cell>
          <cell r="H175">
            <v>7.6989649042222226</v>
          </cell>
          <cell r="I175">
            <v>-8.2249159666128602</v>
          </cell>
          <cell r="J175">
            <v>0.16979258846926223</v>
          </cell>
          <cell r="K175">
            <v>1.8427612698666669</v>
          </cell>
          <cell r="L175">
            <v>-20.8419534258</v>
          </cell>
          <cell r="M175">
            <v>1.6397862595333332</v>
          </cell>
          <cell r="N175">
            <v>4.8875659469999997</v>
          </cell>
          <cell r="O175">
            <v>482.55599999999998</v>
          </cell>
          <cell r="V175">
            <v>-14.807617567042374</v>
          </cell>
          <cell r="W175">
            <v>21.448</v>
          </cell>
        </row>
        <row r="176">
          <cell r="A176">
            <v>42736</v>
          </cell>
          <cell r="D176">
            <v>1.2281186053917719</v>
          </cell>
          <cell r="E176">
            <v>1.3109731711666666</v>
          </cell>
          <cell r="F176">
            <v>-29.631397486466668</v>
          </cell>
          <cell r="G176">
            <v>2.9896139806888899</v>
          </cell>
          <cell r="H176">
            <v>8.5378640078888903</v>
          </cell>
          <cell r="I176">
            <v>-6.1721253045424982</v>
          </cell>
          <cell r="J176">
            <v>-3.3476755004570311</v>
          </cell>
          <cell r="K176">
            <v>2.3053573854000002</v>
          </cell>
          <cell r="L176">
            <v>-20.117484865733335</v>
          </cell>
          <cell r="M176">
            <v>2.4739454872333333</v>
          </cell>
          <cell r="N176">
            <v>5.228178084333333</v>
          </cell>
          <cell r="O176">
            <v>494.73</v>
          </cell>
          <cell r="V176">
            <v>-8.3592570918162963</v>
          </cell>
          <cell r="W176">
            <v>22.411999999999999</v>
          </cell>
        </row>
        <row r="177">
          <cell r="A177" t="str">
            <v xml:space="preserve"> </v>
          </cell>
          <cell r="D177">
            <v>1.3971517640719946</v>
          </cell>
          <cell r="E177">
            <v>1.3998662716666666</v>
          </cell>
          <cell r="F177">
            <v>-27.277619465533334</v>
          </cell>
          <cell r="G177">
            <v>3.3389531207444456</v>
          </cell>
          <cell r="H177">
            <v>10.047002330444444</v>
          </cell>
          <cell r="I177">
            <v>-4.4160331312664205</v>
          </cell>
          <cell r="J177">
            <v>-6.0651560548957661</v>
          </cell>
          <cell r="K177">
            <v>2.8493574175333336</v>
          </cell>
          <cell r="L177">
            <v>-16.9534847376</v>
          </cell>
          <cell r="M177">
            <v>2.4816706312000001</v>
          </cell>
          <cell r="N177">
            <v>6.0211151700000007</v>
          </cell>
          <cell r="O177">
            <v>487.62900000000002</v>
          </cell>
          <cell r="V177">
            <v>-18.045196897374694</v>
          </cell>
          <cell r="W177">
            <v>21.803999999999998</v>
          </cell>
        </row>
        <row r="178">
          <cell r="A178" t="str">
            <v xml:space="preserve"> </v>
          </cell>
          <cell r="D178">
            <v>1.6081163903664055</v>
          </cell>
          <cell r="E178">
            <v>1.3632953740000004</v>
          </cell>
          <cell r="F178">
            <v>-25.375470634400003</v>
          </cell>
          <cell r="G178">
            <v>3.1170220438333338</v>
          </cell>
          <cell r="H178">
            <v>10.930519223333334</v>
          </cell>
          <cell r="I178">
            <v>-3.3707490664370581</v>
          </cell>
          <cell r="J178">
            <v>-8.5326332966785703</v>
          </cell>
          <cell r="K178">
            <v>4.5561968316000003</v>
          </cell>
          <cell r="L178">
            <v>-14.351692901599998</v>
          </cell>
          <cell r="M178">
            <v>2.9375475192000002</v>
          </cell>
          <cell r="N178">
            <v>5.1959042936666657</v>
          </cell>
          <cell r="O178">
            <v>471.47399999999999</v>
          </cell>
          <cell r="V178">
            <v>-4.8930121203052508</v>
          </cell>
          <cell r="W178">
            <v>20.495999999999999</v>
          </cell>
        </row>
        <row r="179">
          <cell r="A179" t="str">
            <v xml:space="preserve"> </v>
          </cell>
          <cell r="D179">
            <v>1.8242574567498726</v>
          </cell>
          <cell r="E179">
            <v>2.0045753044666665</v>
          </cell>
          <cell r="F179">
            <v>-23.721283223583338</v>
          </cell>
          <cell r="G179">
            <v>3.5555644548333327</v>
          </cell>
          <cell r="H179">
            <v>11.154121518777778</v>
          </cell>
          <cell r="I179">
            <v>-1.7710049745440923</v>
          </cell>
          <cell r="J179">
            <v>-11.494659011243739</v>
          </cell>
          <cell r="K179">
            <v>4.8641431524999996</v>
          </cell>
          <cell r="L179">
            <v>-11.954813460666665</v>
          </cell>
          <cell r="M179">
            <v>3.3811910015666666</v>
          </cell>
          <cell r="N179">
            <v>4.5965489869999994</v>
          </cell>
          <cell r="O179">
            <v>450.96100000000001</v>
          </cell>
          <cell r="V179">
            <v>-24.792564225307167</v>
          </cell>
          <cell r="W179">
            <v>18.724</v>
          </cell>
        </row>
        <row r="180">
          <cell r="A180" t="str">
            <v xml:space="preserve"> </v>
          </cell>
          <cell r="D180">
            <v>1.9925597351261113</v>
          </cell>
          <cell r="E180">
            <v>1.9942365065333332</v>
          </cell>
          <cell r="F180">
            <v>-23.249031596133332</v>
          </cell>
          <cell r="G180">
            <v>3.5030135283222221</v>
          </cell>
          <cell r="H180">
            <v>13.992150736666668</v>
          </cell>
          <cell r="I180">
            <v>0.12620790901790321</v>
          </cell>
          <cell r="J180">
            <v>-14.494213061404613</v>
          </cell>
          <cell r="K180">
            <v>5.1962669334333329</v>
          </cell>
          <cell r="L180">
            <v>-10.813997158200001</v>
          </cell>
          <cell r="M180">
            <v>4.060561703566667</v>
          </cell>
          <cell r="N180">
            <v>3.7730347263333326</v>
          </cell>
          <cell r="O180">
            <v>432.274</v>
          </cell>
          <cell r="V180">
            <v>-12.864456265248169</v>
          </cell>
          <cell r="W180">
            <v>18.724</v>
          </cell>
        </row>
        <row r="181">
          <cell r="A181" t="str">
            <v xml:space="preserve"> </v>
          </cell>
          <cell r="D181">
            <v>2.1559184376644156</v>
          </cell>
          <cell r="E181">
            <v>2.393627169277778</v>
          </cell>
          <cell r="F181">
            <v>-21.962280474416669</v>
          </cell>
          <cell r="G181">
            <v>3.9283916651222217</v>
          </cell>
          <cell r="H181">
            <v>13.534660723333333</v>
          </cell>
          <cell r="I181">
            <v>1.6792420811565016</v>
          </cell>
          <cell r="J181">
            <v>-17.167523022247568</v>
          </cell>
          <cell r="K181">
            <v>5.3152462129666667</v>
          </cell>
          <cell r="L181">
            <v>-9.1051182060333335</v>
          </cell>
          <cell r="M181">
            <v>5.0606313502666671</v>
          </cell>
          <cell r="N181">
            <v>3.4518464650000005</v>
          </cell>
          <cell r="O181">
            <v>418.18900000000002</v>
          </cell>
          <cell r="V181">
            <v>-16.748828188136411</v>
          </cell>
          <cell r="W181">
            <v>16.57</v>
          </cell>
        </row>
        <row r="182">
          <cell r="A182">
            <v>42917</v>
          </cell>
          <cell r="D182">
            <v>2.2235095148078776</v>
          </cell>
          <cell r="E182">
            <v>1.717309667766667</v>
          </cell>
          <cell r="F182">
            <v>-20.519733277683333</v>
          </cell>
          <cell r="G182">
            <v>3.9861153239111107</v>
          </cell>
          <cell r="H182">
            <v>15.865445556333333</v>
          </cell>
          <cell r="I182">
            <v>2.5322824173496365</v>
          </cell>
          <cell r="J182">
            <v>-18.576269416660555</v>
          </cell>
          <cell r="K182">
            <v>6.3718830043333332</v>
          </cell>
          <cell r="L182">
            <v>-7.3305611209666663</v>
          </cell>
          <cell r="M182">
            <v>6.0559152439333337</v>
          </cell>
          <cell r="N182">
            <v>4.3143375353333333</v>
          </cell>
          <cell r="O182">
            <v>416.27499999999998</v>
          </cell>
          <cell r="V182">
            <v>-8.2822085889570634</v>
          </cell>
          <cell r="W182">
            <v>16.056999999999999</v>
          </cell>
        </row>
        <row r="183">
          <cell r="A183" t="str">
            <v xml:space="preserve"> </v>
          </cell>
          <cell r="D183">
            <v>2.1706940856955339</v>
          </cell>
          <cell r="E183">
            <v>1.6261226697444446</v>
          </cell>
          <cell r="F183">
            <v>-19.172137120216664</v>
          </cell>
          <cell r="G183">
            <v>3.5234713199444436</v>
          </cell>
          <cell r="H183">
            <v>13.577900842555556</v>
          </cell>
          <cell r="I183">
            <v>2.345814412637913</v>
          </cell>
          <cell r="J183">
            <v>-16.94964780141893</v>
          </cell>
          <cell r="K183">
            <v>6.9984287021666667</v>
          </cell>
          <cell r="L183">
            <v>-6.5854272534333331</v>
          </cell>
          <cell r="M183">
            <v>5.5463480924999997</v>
          </cell>
          <cell r="N183">
            <v>5.6232483246666662</v>
          </cell>
          <cell r="O183">
            <v>418.23500000000001</v>
          </cell>
          <cell r="V183">
            <v>-15.437147621694603</v>
          </cell>
          <cell r="W183">
            <v>15.147</v>
          </cell>
        </row>
        <row r="184">
          <cell r="A184" t="str">
            <v xml:space="preserve"> </v>
          </cell>
          <cell r="D184">
            <v>2.1836586601380823</v>
          </cell>
          <cell r="E184">
            <v>1.7938336015222223</v>
          </cell>
          <cell r="F184">
            <v>-18.030019913666663</v>
          </cell>
          <cell r="G184">
            <v>3.2331835493444445</v>
          </cell>
          <cell r="H184">
            <v>16.045277901888891</v>
          </cell>
          <cell r="I184">
            <v>1.5256145578191604</v>
          </cell>
          <cell r="J184">
            <v>-13.71552288849785</v>
          </cell>
          <cell r="K184">
            <v>8.0734578841333331</v>
          </cell>
          <cell r="L184">
            <v>-6.1907028253999998</v>
          </cell>
          <cell r="M184">
            <v>3.7128961571999994</v>
          </cell>
          <cell r="N184">
            <v>7.4513659693333336</v>
          </cell>
          <cell r="O184">
            <v>410.81900000000002</v>
          </cell>
          <cell r="V184">
            <v>-10.03300027500228</v>
          </cell>
          <cell r="W184">
            <v>15.574</v>
          </cell>
        </row>
        <row r="185">
          <cell r="A185" t="str">
            <v xml:space="preserve"> </v>
          </cell>
          <cell r="D185">
            <v>2.1359130948076093</v>
          </cell>
          <cell r="E185">
            <v>2.706520932633333</v>
          </cell>
          <cell r="F185">
            <v>-18.427745312599999</v>
          </cell>
          <cell r="G185">
            <v>3.1635950512222224</v>
          </cell>
          <cell r="H185">
            <v>14.780654687333334</v>
          </cell>
          <cell r="I185">
            <v>2.0599032732916998</v>
          </cell>
          <cell r="J185">
            <v>-12.473269067316814</v>
          </cell>
          <cell r="K185">
            <v>8.0995105781000003</v>
          </cell>
          <cell r="L185">
            <v>-7.3955055757666663</v>
          </cell>
          <cell r="M185">
            <v>2.4984452811</v>
          </cell>
          <cell r="N185">
            <v>9.7571002743333324</v>
          </cell>
          <cell r="O185">
            <v>404.56400000000002</v>
          </cell>
          <cell r="V185">
            <v>-7.8471066582030851</v>
          </cell>
          <cell r="W185">
            <v>15.989000000000001</v>
          </cell>
        </row>
        <row r="186">
          <cell r="A186" t="str">
            <v xml:space="preserve"> </v>
          </cell>
          <cell r="D186">
            <v>2.1098546051060376</v>
          </cell>
          <cell r="E186">
            <v>3.3346858648666662</v>
          </cell>
          <cell r="F186">
            <v>-18.85302654523333</v>
          </cell>
          <cell r="G186">
            <v>3.8406621747555554</v>
          </cell>
          <cell r="H186">
            <v>15.980522340222223</v>
          </cell>
          <cell r="I186">
            <v>2.2513711922046085</v>
          </cell>
          <cell r="J186">
            <v>-12.549193567755802</v>
          </cell>
          <cell r="K186">
            <v>7.2359084557333331</v>
          </cell>
          <cell r="L186">
            <v>-8.232036410600001</v>
          </cell>
          <cell r="M186">
            <v>2.2225393294333333</v>
          </cell>
          <cell r="N186">
            <v>11.635130607666667</v>
          </cell>
          <cell r="O186">
            <v>404.625</v>
          </cell>
          <cell r="V186">
            <v>-2.3316506988084185</v>
          </cell>
          <cell r="W186">
            <v>17.916</v>
          </cell>
        </row>
        <row r="187">
          <cell r="A187" t="str">
            <v xml:space="preserve"> </v>
          </cell>
          <cell r="D187">
            <v>1.9387354654397522</v>
          </cell>
          <cell r="E187">
            <v>3.8593225273999998</v>
          </cell>
          <cell r="F187">
            <v>-19.784427852499999</v>
          </cell>
          <cell r="G187">
            <v>4.3342106658999997</v>
          </cell>
          <cell r="H187">
            <v>14.869880674888888</v>
          </cell>
          <cell r="I187">
            <v>2.2528989451332122</v>
          </cell>
          <cell r="J187">
            <v>-13.276923198037137</v>
          </cell>
          <cell r="K187">
            <v>5.7840010344000001</v>
          </cell>
          <cell r="L187">
            <v>-9.2562206712333328</v>
          </cell>
          <cell r="M187">
            <v>1.6979758217000003</v>
          </cell>
          <cell r="N187">
            <v>12.089338260333333</v>
          </cell>
          <cell r="O187">
            <v>403.77100000000002</v>
          </cell>
          <cell r="V187">
            <v>-11.064042405283271</v>
          </cell>
          <cell r="W187">
            <v>18.248000000000001</v>
          </cell>
        </row>
        <row r="188">
          <cell r="A188">
            <v>43101</v>
          </cell>
          <cell r="D188">
            <v>1.9349718823475512</v>
          </cell>
          <cell r="E188">
            <v>3.4274891826333338</v>
          </cell>
          <cell r="F188">
            <v>-18.246722643200002</v>
          </cell>
          <cell r="G188">
            <v>4.232023929544444</v>
          </cell>
          <cell r="H188">
            <v>15.432900530333333</v>
          </cell>
          <cell r="I188">
            <v>1.3373374465031311</v>
          </cell>
          <cell r="J188">
            <v>-12.799010947487282</v>
          </cell>
          <cell r="K188">
            <v>4.6939847424333339</v>
          </cell>
          <cell r="L188">
            <v>-7.488547431533334</v>
          </cell>
          <cell r="M188">
            <v>1.6066378488666668</v>
          </cell>
          <cell r="N188">
            <v>10.951778582999999</v>
          </cell>
          <cell r="O188">
            <v>415.53899999999999</v>
          </cell>
          <cell r="V188">
            <v>-6.8077168688871703</v>
          </cell>
          <cell r="W188">
            <v>19.309000000000001</v>
          </cell>
        </row>
        <row r="189">
          <cell r="A189" t="str">
            <v xml:space="preserve"> </v>
          </cell>
          <cell r="D189">
            <v>1.9180294811592267</v>
          </cell>
          <cell r="E189">
            <v>3.0260433391222228</v>
          </cell>
          <cell r="F189">
            <v>-16.841823831383333</v>
          </cell>
          <cell r="G189">
            <v>3.963687390088888</v>
          </cell>
          <cell r="H189">
            <v>14.264738122666666</v>
          </cell>
          <cell r="I189">
            <v>1.3012756997379658</v>
          </cell>
          <cell r="J189">
            <v>-11.84558956957469</v>
          </cell>
          <cell r="K189">
            <v>5.5246163627000007</v>
          </cell>
          <cell r="L189">
            <v>-5.2706375591333332</v>
          </cell>
          <cell r="M189">
            <v>1.2552176095333334</v>
          </cell>
          <cell r="N189">
            <v>10.653525140666668</v>
          </cell>
          <cell r="O189">
            <v>404.60399999999998</v>
          </cell>
          <cell r="V189">
            <v>-6.2292396596441701</v>
          </cell>
          <cell r="W189">
            <v>18.827000000000002</v>
          </cell>
        </row>
        <row r="190">
          <cell r="A190" t="str">
            <v xml:space="preserve"> </v>
          </cell>
          <cell r="D190">
            <v>2.0720705280307312</v>
          </cell>
          <cell r="E190">
            <v>1.9865544779555557</v>
          </cell>
          <cell r="F190">
            <v>-14.452618963266668</v>
          </cell>
          <cell r="G190">
            <v>3.6235681176333325</v>
          </cell>
          <cell r="H190">
            <v>12.980139714333333</v>
          </cell>
          <cell r="I190">
            <v>2.0165184807164143</v>
          </cell>
          <cell r="J190">
            <v>-12.829827850036374</v>
          </cell>
          <cell r="K190">
            <v>6.3685752772666673</v>
          </cell>
          <cell r="L190">
            <v>-2.152471478966667</v>
          </cell>
          <cell r="M190">
            <v>2.7282735769333333</v>
          </cell>
          <cell r="N190">
            <v>9.0467250273333324</v>
          </cell>
          <cell r="O190">
            <v>0</v>
          </cell>
          <cell r="V190">
            <v>-100</v>
          </cell>
          <cell r="W190">
            <v>18.827000000000002</v>
          </cell>
        </row>
        <row r="191">
          <cell r="A191" t="str">
            <v xml:space="preserve"> </v>
          </cell>
        </row>
        <row r="192">
          <cell r="A192" t="str">
            <v xml:space="preserve"> </v>
          </cell>
        </row>
        <row r="193">
          <cell r="A193" t="str">
            <v xml:space="preserve"> </v>
          </cell>
        </row>
        <row r="194">
          <cell r="A194" t="str">
            <v xml:space="preserve"> </v>
          </cell>
        </row>
        <row r="195">
          <cell r="A195" t="str">
            <v xml:space="preserve"> </v>
          </cell>
        </row>
        <row r="196">
          <cell r="A196" t="str">
            <v xml:space="preserve"> </v>
          </cell>
        </row>
        <row r="197">
          <cell r="A197" t="str">
            <v xml:space="preserve"> </v>
          </cell>
        </row>
        <row r="198">
          <cell r="A198" t="str">
            <v xml:space="preserve"> </v>
          </cell>
        </row>
        <row r="199">
          <cell r="A199" t="str">
            <v xml:space="preserve"> </v>
          </cell>
        </row>
        <row r="200">
          <cell r="A200" t="str">
            <v xml:space="preserve"> </v>
          </cell>
        </row>
        <row r="201">
          <cell r="A201" t="str">
            <v xml:space="preserve"> </v>
          </cell>
        </row>
        <row r="202">
          <cell r="A202" t="str">
            <v xml:space="preserve"> </v>
          </cell>
        </row>
        <row r="203">
          <cell r="A203" t="str">
            <v xml:space="preserve"> </v>
          </cell>
        </row>
      </sheetData>
      <sheetData sheetId="1"/>
      <sheetData sheetId="2"/>
      <sheetData sheetId="3">
        <row r="8">
          <cell r="A8">
            <v>37622</v>
          </cell>
          <cell r="O8">
            <v>402.60199999999998</v>
          </cell>
          <cell r="V8">
            <v>18.363751817939722</v>
          </cell>
          <cell r="W8">
            <v>16.388999999999999</v>
          </cell>
        </row>
        <row r="9">
          <cell r="A9" t="str">
            <v xml:space="preserve"> </v>
          </cell>
          <cell r="O9">
            <v>412.49700000000001</v>
          </cell>
          <cell r="V9">
            <v>25.219242230736484</v>
          </cell>
          <cell r="W9">
            <v>17.131</v>
          </cell>
        </row>
        <row r="10">
          <cell r="A10" t="str">
            <v xml:space="preserve"> </v>
          </cell>
          <cell r="O10">
            <v>421.05799999999999</v>
          </cell>
          <cell r="V10">
            <v>23.4470716207706</v>
          </cell>
          <cell r="W10">
            <v>17.760999999999999</v>
          </cell>
        </row>
        <row r="11">
          <cell r="A11" t="str">
            <v xml:space="preserve"> </v>
          </cell>
          <cell r="O11">
            <v>423.59500000000003</v>
          </cell>
          <cell r="V11">
            <v>12.864659375774767</v>
          </cell>
          <cell r="W11">
            <v>17.834</v>
          </cell>
        </row>
        <row r="12">
          <cell r="A12" t="str">
            <v xml:space="preserve"> </v>
          </cell>
          <cell r="O12">
            <v>418.53800000000001</v>
          </cell>
          <cell r="V12">
            <v>15.684421534936988</v>
          </cell>
          <cell r="W12">
            <v>17.29</v>
          </cell>
        </row>
        <row r="13">
          <cell r="A13" t="str">
            <v xml:space="preserve"> </v>
          </cell>
          <cell r="O13">
            <v>414.14499999999998</v>
          </cell>
          <cell r="V13">
            <v>10.681557846506283</v>
          </cell>
          <cell r="W13">
            <v>16.898</v>
          </cell>
        </row>
        <row r="14">
          <cell r="A14">
            <v>37803</v>
          </cell>
          <cell r="O14">
            <v>419.375</v>
          </cell>
          <cell r="V14">
            <v>11.914483528188491</v>
          </cell>
          <cell r="W14">
            <v>16.498999999999999</v>
          </cell>
        </row>
        <row r="15">
          <cell r="A15" t="str">
            <v xml:space="preserve"> </v>
          </cell>
          <cell r="O15">
            <v>420.89100000000002</v>
          </cell>
          <cell r="V15">
            <v>5.8919506889050233</v>
          </cell>
          <cell r="W15">
            <v>16.010000000000002</v>
          </cell>
        </row>
        <row r="16">
          <cell r="A16" t="str">
            <v xml:space="preserve"> </v>
          </cell>
          <cell r="O16">
            <v>440.66800000000001</v>
          </cell>
          <cell r="V16">
            <v>8.1377097213017446</v>
          </cell>
          <cell r="W16">
            <v>16.484999999999999</v>
          </cell>
        </row>
        <row r="17">
          <cell r="A17" t="str">
            <v xml:space="preserve"> </v>
          </cell>
          <cell r="O17">
            <v>447.91699999999997</v>
          </cell>
          <cell r="V17">
            <v>-0.48061287175225065</v>
          </cell>
          <cell r="W17">
            <v>17.206</v>
          </cell>
        </row>
        <row r="18">
          <cell r="A18" t="str">
            <v xml:space="preserve"> </v>
          </cell>
          <cell r="O18">
            <v>453.72699999999998</v>
          </cell>
          <cell r="V18">
            <v>-2.061811753178977</v>
          </cell>
          <cell r="W18">
            <v>18.184999999999999</v>
          </cell>
        </row>
        <row r="19">
          <cell r="A19" t="str">
            <v xml:space="preserve"> </v>
          </cell>
          <cell r="O19">
            <v>452.54199999999997</v>
          </cell>
          <cell r="V19">
            <v>3.9882779793469325</v>
          </cell>
          <cell r="W19">
            <v>18.393000000000001</v>
          </cell>
        </row>
        <row r="20">
          <cell r="A20">
            <v>37987</v>
          </cell>
          <cell r="O20">
            <v>464.45</v>
          </cell>
          <cell r="V20">
            <v>-8.1008583690987059</v>
          </cell>
          <cell r="W20">
            <v>18.734999999999999</v>
          </cell>
        </row>
        <row r="21">
          <cell r="A21" t="str">
            <v xml:space="preserve"> </v>
          </cell>
          <cell r="O21">
            <v>467.54</v>
          </cell>
          <cell r="V21">
            <v>-3.5243988123569214</v>
          </cell>
          <cell r="W21">
            <v>18.937999999999999</v>
          </cell>
        </row>
        <row r="22">
          <cell r="A22" t="str">
            <v xml:space="preserve"> </v>
          </cell>
          <cell r="O22">
            <v>471.089</v>
          </cell>
          <cell r="V22">
            <v>8.6840579710144805</v>
          </cell>
          <cell r="W22">
            <v>18.919</v>
          </cell>
        </row>
        <row r="23">
          <cell r="A23" t="str">
            <v xml:space="preserve"> </v>
          </cell>
          <cell r="O23">
            <v>462.05599999999998</v>
          </cell>
          <cell r="V23">
            <v>-2.0038563862244008</v>
          </cell>
          <cell r="W23">
            <v>18.533000000000001</v>
          </cell>
        </row>
        <row r="24">
          <cell r="A24" t="str">
            <v xml:space="preserve"> </v>
          </cell>
          <cell r="O24">
            <v>452.14</v>
          </cell>
          <cell r="V24">
            <v>-3.7948362502166044</v>
          </cell>
          <cell r="W24">
            <v>17.831</v>
          </cell>
        </row>
        <row r="25">
          <cell r="A25" t="str">
            <v xml:space="preserve"> </v>
          </cell>
          <cell r="O25">
            <v>444.67899999999997</v>
          </cell>
          <cell r="V25">
            <v>3.7832399022567298</v>
          </cell>
          <cell r="W25">
            <v>17.315999999999999</v>
          </cell>
        </row>
        <row r="26">
          <cell r="A26">
            <v>38169</v>
          </cell>
          <cell r="O26">
            <v>446.09100000000001</v>
          </cell>
          <cell r="V26">
            <v>2.2660835278465186E-3</v>
          </cell>
          <cell r="W26">
            <v>17.151</v>
          </cell>
        </row>
        <row r="27">
          <cell r="A27" t="str">
            <v xml:space="preserve"> </v>
          </cell>
          <cell r="O27">
            <v>449.76</v>
          </cell>
          <cell r="V27">
            <v>18.007761228100215</v>
          </cell>
          <cell r="W27">
            <v>17.212</v>
          </cell>
        </row>
        <row r="28">
          <cell r="A28" t="str">
            <v xml:space="preserve"> </v>
          </cell>
          <cell r="O28">
            <v>466.529</v>
          </cell>
          <cell r="V28">
            <v>15.490936068640737</v>
          </cell>
          <cell r="W28">
            <v>17.617999999999999</v>
          </cell>
        </row>
        <row r="29">
          <cell r="A29" t="str">
            <v xml:space="preserve"> </v>
          </cell>
          <cell r="O29">
            <v>467.80900000000003</v>
          </cell>
          <cell r="V29">
            <v>-6.8681917211328987</v>
          </cell>
          <cell r="W29">
            <v>18.399999999999999</v>
          </cell>
        </row>
        <row r="30">
          <cell r="A30" t="str">
            <v xml:space="preserve"> </v>
          </cell>
          <cell r="O30">
            <v>471.19</v>
          </cell>
          <cell r="V30">
            <v>14.242839433679123</v>
          </cell>
          <cell r="W30">
            <v>19.631</v>
          </cell>
        </row>
        <row r="31">
          <cell r="A31" t="str">
            <v xml:space="preserve"> </v>
          </cell>
          <cell r="O31">
            <v>468.85199999999998</v>
          </cell>
          <cell r="V31">
            <v>5.6013312219866274</v>
          </cell>
          <cell r="W31">
            <v>20.036000000000001</v>
          </cell>
        </row>
        <row r="32">
          <cell r="A32">
            <v>38353</v>
          </cell>
          <cell r="O32">
            <v>483.447</v>
          </cell>
          <cell r="V32">
            <v>6.2463514302393497</v>
          </cell>
          <cell r="W32">
            <v>20.792000000000002</v>
          </cell>
        </row>
        <row r="33">
          <cell r="A33" t="str">
            <v xml:space="preserve"> </v>
          </cell>
          <cell r="O33">
            <v>487.62299999999999</v>
          </cell>
          <cell r="V33">
            <v>3.4628576798383603</v>
          </cell>
          <cell r="W33">
            <v>21.152999999999999</v>
          </cell>
        </row>
        <row r="34">
          <cell r="A34" t="str">
            <v xml:space="preserve"> </v>
          </cell>
          <cell r="O34">
            <v>484.48700000000002</v>
          </cell>
          <cell r="V34">
            <v>0.4608491572434481</v>
          </cell>
          <cell r="W34">
            <v>21.28</v>
          </cell>
        </row>
        <row r="35">
          <cell r="A35" t="str">
            <v xml:space="preserve"> </v>
          </cell>
          <cell r="O35">
            <v>478.608</v>
          </cell>
          <cell r="V35">
            <v>9.5591531755915291</v>
          </cell>
          <cell r="W35">
            <v>21.059000000000001</v>
          </cell>
        </row>
        <row r="36">
          <cell r="A36" t="str">
            <v xml:space="preserve"> </v>
          </cell>
          <cell r="O36">
            <v>470.274</v>
          </cell>
          <cell r="V36">
            <v>9.9397900370522763</v>
          </cell>
          <cell r="W36">
            <v>20.239999999999998</v>
          </cell>
        </row>
        <row r="37">
          <cell r="A37" t="str">
            <v xml:space="preserve"> </v>
          </cell>
          <cell r="O37">
            <v>463.67599999999999</v>
          </cell>
          <cell r="V37">
            <v>15.697626104540042</v>
          </cell>
          <cell r="W37">
            <v>19.760000000000002</v>
          </cell>
        </row>
        <row r="38">
          <cell r="A38">
            <v>38534</v>
          </cell>
          <cell r="O38">
            <v>460.41199999999998</v>
          </cell>
          <cell r="V38">
            <v>-2.9798323136188687</v>
          </cell>
          <cell r="W38">
            <v>19.376000000000001</v>
          </cell>
        </row>
        <row r="39">
          <cell r="A39" t="str">
            <v xml:space="preserve"> </v>
          </cell>
          <cell r="O39">
            <v>464.88799999999998</v>
          </cell>
          <cell r="V39">
            <v>2.5146891699107776</v>
          </cell>
          <cell r="W39">
            <v>19.227</v>
          </cell>
        </row>
        <row r="40">
          <cell r="A40" t="str">
            <v xml:space="preserve"> </v>
          </cell>
          <cell r="O40">
            <v>482.548</v>
          </cell>
          <cell r="V40">
            <v>-3.9645854571352723</v>
          </cell>
          <cell r="W40">
            <v>19.681000000000001</v>
          </cell>
        </row>
        <row r="41">
          <cell r="A41" t="str">
            <v xml:space="preserve"> </v>
          </cell>
          <cell r="O41">
            <v>484.73</v>
          </cell>
          <cell r="V41">
            <v>2.9865294266721243</v>
          </cell>
          <cell r="W41">
            <v>20.341000000000001</v>
          </cell>
        </row>
        <row r="42">
          <cell r="A42" t="str">
            <v xml:space="preserve"> </v>
          </cell>
          <cell r="O42">
            <v>486.31099999999998</v>
          </cell>
          <cell r="V42">
            <v>0.91566723776890235</v>
          </cell>
          <cell r="W42">
            <v>21.381</v>
          </cell>
        </row>
        <row r="43">
          <cell r="A43" t="str">
            <v xml:space="preserve"> </v>
          </cell>
          <cell r="O43">
            <v>479.37299999999999</v>
          </cell>
          <cell r="V43">
            <v>7.426421999695032</v>
          </cell>
          <cell r="W43">
            <v>21.57</v>
          </cell>
        </row>
        <row r="44">
          <cell r="A44">
            <v>38718</v>
          </cell>
          <cell r="O44">
            <v>491.18400000000003</v>
          </cell>
          <cell r="V44">
            <v>7.7578872740162952</v>
          </cell>
          <cell r="W44">
            <v>22.484999999999999</v>
          </cell>
        </row>
        <row r="45">
          <cell r="A45" t="str">
            <v xml:space="preserve"> </v>
          </cell>
          <cell r="O45">
            <v>487.93599999999998</v>
          </cell>
          <cell r="V45">
            <v>-0.95140781108082884</v>
          </cell>
          <cell r="W45">
            <v>22.620999999999999</v>
          </cell>
        </row>
        <row r="46">
          <cell r="A46" t="str">
            <v xml:space="preserve"> </v>
          </cell>
          <cell r="O46">
            <v>480.16399999999999</v>
          </cell>
          <cell r="V46">
            <v>10.151637429384541</v>
          </cell>
          <cell r="W46">
            <v>22.006</v>
          </cell>
        </row>
        <row r="47">
          <cell r="A47" t="str">
            <v xml:space="preserve"> </v>
          </cell>
          <cell r="O47">
            <v>469.25299999999999</v>
          </cell>
          <cell r="V47">
            <v>-12.392016004364825</v>
          </cell>
          <cell r="W47">
            <v>21.47</v>
          </cell>
        </row>
        <row r="48">
          <cell r="A48" t="str">
            <v xml:space="preserve"> </v>
          </cell>
          <cell r="O48">
            <v>457.00900000000001</v>
          </cell>
          <cell r="V48">
            <v>2.5932080417534698</v>
          </cell>
          <cell r="W48">
            <v>20.838999999999999</v>
          </cell>
        </row>
        <row r="49">
          <cell r="A49" t="str">
            <v xml:space="preserve"> </v>
          </cell>
          <cell r="O49">
            <v>442.49900000000002</v>
          </cell>
          <cell r="V49">
            <v>-7.6613675541092885E-2</v>
          </cell>
          <cell r="W49">
            <v>20.100000000000001</v>
          </cell>
        </row>
        <row r="50">
          <cell r="A50">
            <v>38899</v>
          </cell>
          <cell r="O50">
            <v>436.90100000000001</v>
          </cell>
          <cell r="V50">
            <v>1.9595936003737213</v>
          </cell>
          <cell r="W50">
            <v>19.398</v>
          </cell>
        </row>
        <row r="51">
          <cell r="A51" t="str">
            <v xml:space="preserve"> </v>
          </cell>
          <cell r="O51">
            <v>436.79199999999997</v>
          </cell>
          <cell r="V51">
            <v>2.0331627237776262</v>
          </cell>
          <cell r="W51">
            <v>19.061</v>
          </cell>
        </row>
        <row r="52">
          <cell r="A52" t="str">
            <v xml:space="preserve"> </v>
          </cell>
          <cell r="O52">
            <v>448.73599999999999</v>
          </cell>
          <cell r="V52">
            <v>-5.1374145703068201</v>
          </cell>
          <cell r="W52">
            <v>19.367000000000001</v>
          </cell>
        </row>
        <row r="53">
          <cell r="A53" t="str">
            <v xml:space="preserve"> </v>
          </cell>
          <cell r="O53">
            <v>453.02800000000002</v>
          </cell>
          <cell r="V53">
            <v>8.8493062522478247</v>
          </cell>
          <cell r="W53">
            <v>20.341999999999999</v>
          </cell>
        </row>
        <row r="54">
          <cell r="A54" t="str">
            <v xml:space="preserve"> </v>
          </cell>
          <cell r="O54">
            <v>457.72800000000001</v>
          </cell>
          <cell r="V54">
            <v>2.6994397389221048</v>
          </cell>
          <cell r="W54">
            <v>21.715</v>
          </cell>
        </row>
        <row r="55">
          <cell r="A55" t="str">
            <v xml:space="preserve"> </v>
          </cell>
          <cell r="O55">
            <v>452.65100000000001</v>
          </cell>
          <cell r="V55">
            <v>-1.1994889751111848</v>
          </cell>
          <cell r="W55">
            <v>21.672999999999998</v>
          </cell>
        </row>
        <row r="56">
          <cell r="A56">
            <v>39083</v>
          </cell>
          <cell r="O56">
            <v>457.63400000000001</v>
          </cell>
          <cell r="V56">
            <v>-5.9345033472046227</v>
          </cell>
          <cell r="W56">
            <v>22.158000000000001</v>
          </cell>
        </row>
        <row r="57">
          <cell r="A57" t="str">
            <v xml:space="preserve"> </v>
          </cell>
          <cell r="O57">
            <v>450.83699999999999</v>
          </cell>
          <cell r="V57">
            <v>-1.8133467825130145</v>
          </cell>
          <cell r="W57">
            <v>22.187999999999999</v>
          </cell>
        </row>
        <row r="58">
          <cell r="A58" t="str">
            <v xml:space="preserve"> </v>
          </cell>
          <cell r="O58">
            <v>441.35599999999999</v>
          </cell>
          <cell r="V58">
            <v>-10.340107199321324</v>
          </cell>
          <cell r="W58">
            <v>21.812000000000001</v>
          </cell>
        </row>
        <row r="59">
          <cell r="A59" t="str">
            <v xml:space="preserve"> </v>
          </cell>
          <cell r="O59">
            <v>420.685</v>
          </cell>
          <cell r="V59">
            <v>-1.4868827360718262</v>
          </cell>
          <cell r="W59">
            <v>20.263999999999999</v>
          </cell>
        </row>
        <row r="60">
          <cell r="A60" t="str">
            <v xml:space="preserve"> </v>
          </cell>
          <cell r="O60">
            <v>397.48200000000003</v>
          </cell>
          <cell r="V60">
            <v>-2.6759438804608182</v>
          </cell>
          <cell r="W60">
            <v>18.646000000000001</v>
          </cell>
        </row>
        <row r="61">
          <cell r="A61" t="str">
            <v xml:space="preserve"> </v>
          </cell>
          <cell r="O61">
            <v>388.61900000000003</v>
          </cell>
          <cell r="V61">
            <v>-5.7049070346942727</v>
          </cell>
          <cell r="W61">
            <v>18.143999999999998</v>
          </cell>
        </row>
        <row r="62">
          <cell r="A62">
            <v>39264</v>
          </cell>
          <cell r="O62">
            <v>389.57100000000003</v>
          </cell>
          <cell r="V62">
            <v>2.8794612177578172</v>
          </cell>
          <cell r="W62">
            <v>17.896999999999998</v>
          </cell>
        </row>
        <row r="63">
          <cell r="A63" t="str">
            <v xml:space="preserve"> </v>
          </cell>
          <cell r="O63">
            <v>392.03800000000001</v>
          </cell>
          <cell r="V63">
            <v>-6.0750364086086144</v>
          </cell>
          <cell r="W63">
            <v>17.408999999999999</v>
          </cell>
        </row>
        <row r="64">
          <cell r="A64" t="str">
            <v xml:space="preserve"> </v>
          </cell>
          <cell r="O64">
            <v>397.928</v>
          </cell>
          <cell r="V64">
            <v>-13.236353603016692</v>
          </cell>
          <cell r="W64">
            <v>17.971</v>
          </cell>
        </row>
        <row r="65">
          <cell r="A65" t="str">
            <v xml:space="preserve"> </v>
          </cell>
          <cell r="O65">
            <v>398.79300000000001</v>
          </cell>
          <cell r="V65">
            <v>-3.3649833055091727</v>
          </cell>
          <cell r="W65">
            <v>18.82</v>
          </cell>
        </row>
        <row r="66">
          <cell r="A66" t="str">
            <v xml:space="preserve"> </v>
          </cell>
          <cell r="O66">
            <v>397.19200000000001</v>
          </cell>
          <cell r="V66">
            <v>-12.736490209764517</v>
          </cell>
          <cell r="W66">
            <v>19.652999999999999</v>
          </cell>
        </row>
        <row r="67">
          <cell r="A67" t="str">
            <v xml:space="preserve"> </v>
          </cell>
          <cell r="O67">
            <v>390.28</v>
          </cell>
          <cell r="V67">
            <v>-15.136131797610219</v>
          </cell>
          <cell r="W67">
            <v>19.510999999999999</v>
          </cell>
        </row>
        <row r="68">
          <cell r="A68">
            <v>39448</v>
          </cell>
          <cell r="O68">
            <v>399.67399999999998</v>
          </cell>
          <cell r="V68">
            <v>-3.3870149853992837</v>
          </cell>
          <cell r="W68">
            <v>20.337</v>
          </cell>
        </row>
        <row r="69">
          <cell r="A69" t="str">
            <v xml:space="preserve"> </v>
          </cell>
          <cell r="O69">
            <v>398.57900000000001</v>
          </cell>
          <cell r="V69">
            <v>2.715386411393883</v>
          </cell>
          <cell r="W69">
            <v>20.754000000000001</v>
          </cell>
        </row>
        <row r="70">
          <cell r="A70" t="str">
            <v xml:space="preserve"> </v>
          </cell>
          <cell r="O70">
            <v>391.02600000000001</v>
          </cell>
          <cell r="V70">
            <v>-7.5479001354751274</v>
          </cell>
          <cell r="W70">
            <v>20.387</v>
          </cell>
        </row>
        <row r="71">
          <cell r="A71" t="str">
            <v xml:space="preserve"> </v>
          </cell>
          <cell r="O71">
            <v>386.34100000000001</v>
          </cell>
          <cell r="V71">
            <v>21.472974396796964</v>
          </cell>
          <cell r="W71">
            <v>19.956</v>
          </cell>
        </row>
        <row r="72">
          <cell r="A72" t="str">
            <v xml:space="preserve"> </v>
          </cell>
          <cell r="O72">
            <v>383.35700000000003</v>
          </cell>
          <cell r="V72">
            <v>-0.22502461206693747</v>
          </cell>
          <cell r="W72">
            <v>19.513999999999999</v>
          </cell>
        </row>
        <row r="73">
          <cell r="A73" t="str">
            <v xml:space="preserve"> </v>
          </cell>
          <cell r="O73">
            <v>382.49799999999999</v>
          </cell>
          <cell r="V73">
            <v>10.466268580866478</v>
          </cell>
          <cell r="W73">
            <v>19.492999999999999</v>
          </cell>
        </row>
        <row r="74">
          <cell r="A74">
            <v>39630</v>
          </cell>
          <cell r="O74">
            <v>381.77600000000001</v>
          </cell>
          <cell r="V74">
            <v>12.996815924829107</v>
          </cell>
          <cell r="W74">
            <v>19.030999999999999</v>
          </cell>
        </row>
        <row r="75">
          <cell r="A75" t="str">
            <v xml:space="preserve"> </v>
          </cell>
          <cell r="O75">
            <v>389.94400000000002</v>
          </cell>
          <cell r="V75">
            <v>6.1923162117594854</v>
          </cell>
          <cell r="W75">
            <v>19.100000000000001</v>
          </cell>
        </row>
        <row r="76">
          <cell r="A76" t="str">
            <v xml:space="preserve"> </v>
          </cell>
          <cell r="O76">
            <v>395.24299999999999</v>
          </cell>
          <cell r="V76">
            <v>16.418147768630085</v>
          </cell>
          <cell r="W76">
            <v>19.617000000000001</v>
          </cell>
        </row>
        <row r="77">
          <cell r="A77" t="str">
            <v xml:space="preserve"> </v>
          </cell>
          <cell r="O77">
            <v>400.81400000000002</v>
          </cell>
          <cell r="V77">
            <v>18.774856484730673</v>
          </cell>
          <cell r="W77">
            <v>20.902000000000001</v>
          </cell>
        </row>
        <row r="78">
          <cell r="A78" t="str">
            <v xml:space="preserve"> </v>
          </cell>
          <cell r="O78">
            <v>408.59800000000001</v>
          </cell>
          <cell r="V78">
            <v>24.835817125536753</v>
          </cell>
          <cell r="W78">
            <v>23.125</v>
          </cell>
        </row>
        <row r="79">
          <cell r="A79" t="str">
            <v xml:space="preserve"> </v>
          </cell>
          <cell r="O79">
            <v>416.005</v>
          </cell>
          <cell r="V79">
            <v>37.141647855530493</v>
          </cell>
          <cell r="W79">
            <v>24.202999999999999</v>
          </cell>
        </row>
        <row r="80">
          <cell r="A80">
            <v>39814</v>
          </cell>
          <cell r="O80">
            <v>447.96600000000001</v>
          </cell>
          <cell r="V80">
            <v>27.296749438934341</v>
          </cell>
          <cell r="W80">
            <v>27.81</v>
          </cell>
        </row>
        <row r="81">
          <cell r="A81" t="str">
            <v xml:space="preserve"> </v>
          </cell>
          <cell r="O81">
            <v>469.29899999999998</v>
          </cell>
          <cell r="V81">
            <v>37.696906326006399</v>
          </cell>
          <cell r="W81">
            <v>30.754000000000001</v>
          </cell>
        </row>
        <row r="82">
          <cell r="A82" t="str">
            <v xml:space="preserve"> </v>
          </cell>
          <cell r="O82">
            <v>484.13099999999997</v>
          </cell>
          <cell r="V82">
            <v>52.915590910148147</v>
          </cell>
          <cell r="W82">
            <v>32.594999999999999</v>
          </cell>
        </row>
        <row r="83">
          <cell r="A83" t="str">
            <v xml:space="preserve"> </v>
          </cell>
          <cell r="O83">
            <v>491.63499999999999</v>
          </cell>
          <cell r="V83">
            <v>26.229508196721319</v>
          </cell>
          <cell r="W83">
            <v>33.633000000000003</v>
          </cell>
        </row>
        <row r="84">
          <cell r="A84" t="str">
            <v xml:space="preserve"> </v>
          </cell>
          <cell r="O84">
            <v>489.11500000000001</v>
          </cell>
          <cell r="V84">
            <v>21.848423624489023</v>
          </cell>
          <cell r="W84">
            <v>33.131</v>
          </cell>
        </row>
        <row r="85">
          <cell r="A85" t="str">
            <v xml:space="preserve"> </v>
          </cell>
          <cell r="O85">
            <v>489.82</v>
          </cell>
          <cell r="V85">
            <v>21.523209274508925</v>
          </cell>
          <cell r="W85">
            <v>32.700000000000003</v>
          </cell>
        </row>
        <row r="86">
          <cell r="A86">
            <v>39995</v>
          </cell>
          <cell r="O86">
            <v>496.68299999999999</v>
          </cell>
          <cell r="V86">
            <v>18.546543706155916</v>
          </cell>
          <cell r="W86">
            <v>32.155000000000001</v>
          </cell>
        </row>
        <row r="87">
          <cell r="A87" t="str">
            <v xml:space="preserve"> </v>
          </cell>
          <cell r="O87">
            <v>501.66300000000001</v>
          </cell>
          <cell r="V87">
            <v>17.572484761397078</v>
          </cell>
          <cell r="W87">
            <v>31.524999999999999</v>
          </cell>
        </row>
        <row r="88">
          <cell r="A88" t="str">
            <v xml:space="preserve"> </v>
          </cell>
          <cell r="O88">
            <v>510.35599999999999</v>
          </cell>
          <cell r="V88">
            <v>10.154032931178403</v>
          </cell>
          <cell r="W88">
            <v>32.326000000000001</v>
          </cell>
        </row>
        <row r="89">
          <cell r="A89" t="str">
            <v xml:space="preserve"> </v>
          </cell>
          <cell r="O89">
            <v>517.52599999999995</v>
          </cell>
          <cell r="V89">
            <v>-0.78937001909032967</v>
          </cell>
          <cell r="W89">
            <v>34.146000000000001</v>
          </cell>
        </row>
        <row r="90">
          <cell r="A90" t="str">
            <v xml:space="preserve"> </v>
          </cell>
          <cell r="O90">
            <v>523.67999999999995</v>
          </cell>
          <cell r="V90">
            <v>3.1986106193198083</v>
          </cell>
          <cell r="W90">
            <v>36.079000000000001</v>
          </cell>
        </row>
        <row r="91">
          <cell r="A91" t="str">
            <v xml:space="preserve"> </v>
          </cell>
          <cell r="O91">
            <v>524.67399999999998</v>
          </cell>
          <cell r="V91">
            <v>-1.5184247885932978</v>
          </cell>
          <cell r="W91">
            <v>36.442</v>
          </cell>
        </row>
        <row r="92">
          <cell r="A92">
            <v>40179</v>
          </cell>
          <cell r="O92">
            <v>560.31200000000001</v>
          </cell>
          <cell r="V92">
            <v>-1.0478573662809021</v>
          </cell>
          <cell r="W92">
            <v>39.527999999999999</v>
          </cell>
        </row>
        <row r="93">
          <cell r="A93" t="str">
            <v xml:space="preserve"> </v>
          </cell>
          <cell r="O93">
            <v>561.31500000000005</v>
          </cell>
          <cell r="V93">
            <v>-9.239480330818628</v>
          </cell>
          <cell r="W93">
            <v>40.128</v>
          </cell>
        </row>
        <row r="94">
          <cell r="A94" t="str">
            <v xml:space="preserve"> </v>
          </cell>
          <cell r="O94">
            <v>571.75400000000002</v>
          </cell>
          <cell r="V94">
            <v>-2.0717034513180077</v>
          </cell>
          <cell r="W94">
            <v>41.216000000000001</v>
          </cell>
        </row>
        <row r="95">
          <cell r="A95" t="str">
            <v xml:space="preserve"> </v>
          </cell>
          <cell r="O95">
            <v>570.76800000000003</v>
          </cell>
          <cell r="V95">
            <v>-7.496736068164644</v>
          </cell>
          <cell r="W95">
            <v>40.606999999999999</v>
          </cell>
        </row>
        <row r="96">
          <cell r="A96" t="str">
            <v xml:space="preserve"> </v>
          </cell>
          <cell r="O96">
            <v>560.75099999999998</v>
          </cell>
          <cell r="V96">
            <v>-7.2590907338140553</v>
          </cell>
          <cell r="W96">
            <v>38.798000000000002</v>
          </cell>
        </row>
        <row r="97">
          <cell r="A97" t="str">
            <v xml:space="preserve"> </v>
          </cell>
          <cell r="O97">
            <v>551.86800000000005</v>
          </cell>
          <cell r="V97">
            <v>-12.763339705854515</v>
          </cell>
          <cell r="W97">
            <v>37.19</v>
          </cell>
        </row>
        <row r="98">
          <cell r="A98">
            <v>40360</v>
          </cell>
          <cell r="O98">
            <v>548.06700000000001</v>
          </cell>
          <cell r="V98">
            <v>-13.848071808510632</v>
          </cell>
          <cell r="W98">
            <v>35.759</v>
          </cell>
        </row>
        <row r="99">
          <cell r="A99" t="str">
            <v xml:space="preserve"> </v>
          </cell>
          <cell r="O99">
            <v>549.654</v>
          </cell>
          <cell r="V99">
            <v>-0.52435490547813046</v>
          </cell>
          <cell r="W99">
            <v>34.718000000000004</v>
          </cell>
        </row>
        <row r="100">
          <cell r="A100" t="str">
            <v xml:space="preserve"> </v>
          </cell>
          <cell r="O100">
            <v>555.82000000000005</v>
          </cell>
          <cell r="V100">
            <v>-5.4142672140633064</v>
          </cell>
          <cell r="W100">
            <v>35</v>
          </cell>
        </row>
        <row r="101">
          <cell r="A101" t="str">
            <v xml:space="preserve"> </v>
          </cell>
          <cell r="O101">
            <v>550.846</v>
          </cell>
          <cell r="V101">
            <v>-13.290878270032525</v>
          </cell>
          <cell r="W101">
            <v>35.823</v>
          </cell>
        </row>
        <row r="102">
          <cell r="A102" t="str">
            <v xml:space="preserve"> </v>
          </cell>
          <cell r="O102">
            <v>546.92600000000004</v>
          </cell>
          <cell r="V102">
            <v>-6.4587281877001583</v>
          </cell>
          <cell r="W102">
            <v>36.856000000000002</v>
          </cell>
        </row>
        <row r="103">
          <cell r="A103" t="str">
            <v xml:space="preserve"> </v>
          </cell>
          <cell r="O103">
            <v>541.84</v>
          </cell>
          <cell r="V103">
            <v>-0.81061318291028028</v>
          </cell>
          <cell r="W103">
            <v>36.496000000000002</v>
          </cell>
        </row>
        <row r="104">
          <cell r="A104">
            <v>40544</v>
          </cell>
          <cell r="O104">
            <v>557.24400000000003</v>
          </cell>
          <cell r="V104">
            <v>-9.0923459344511954</v>
          </cell>
          <cell r="W104">
            <v>37.914000000000001</v>
          </cell>
        </row>
        <row r="105">
          <cell r="A105" t="str">
            <v xml:space="preserve"> </v>
          </cell>
          <cell r="O105">
            <v>555.54700000000003</v>
          </cell>
          <cell r="V105">
            <v>-8.3994179701709637</v>
          </cell>
          <cell r="W105">
            <v>37.963000000000001</v>
          </cell>
        </row>
        <row r="106">
          <cell r="A106" t="str">
            <v xml:space="preserve"> </v>
          </cell>
          <cell r="O106">
            <v>551.86099999999999</v>
          </cell>
          <cell r="V106">
            <v>-15.21100945931253</v>
          </cell>
          <cell r="W106">
            <v>37.704000000000001</v>
          </cell>
        </row>
        <row r="107">
          <cell r="A107" t="str">
            <v xml:space="preserve"> </v>
          </cell>
          <cell r="O107">
            <v>541.97400000000005</v>
          </cell>
          <cell r="V107">
            <v>-14.617070271876397</v>
          </cell>
          <cell r="W107">
            <v>36.465000000000003</v>
          </cell>
        </row>
        <row r="108">
          <cell r="A108" t="str">
            <v xml:space="preserve"> </v>
          </cell>
          <cell r="O108">
            <v>530.61599999999999</v>
          </cell>
          <cell r="V108">
            <v>4.9562379160516423</v>
          </cell>
          <cell r="W108">
            <v>35.322000000000003</v>
          </cell>
        </row>
        <row r="109">
          <cell r="A109" t="str">
            <v xml:space="preserve"> </v>
          </cell>
          <cell r="O109">
            <v>518.70500000000004</v>
          </cell>
          <cell r="V109">
            <v>4.6888561013712859</v>
          </cell>
          <cell r="W109">
            <v>33.807000000000002</v>
          </cell>
        </row>
        <row r="110">
          <cell r="A110">
            <v>40725</v>
          </cell>
          <cell r="O110">
            <v>524.11800000000005</v>
          </cell>
          <cell r="V110">
            <v>6.1857261378764683</v>
          </cell>
          <cell r="W110">
            <v>32.817</v>
          </cell>
        </row>
        <row r="111">
          <cell r="A111" t="str">
            <v xml:space="preserve"> </v>
          </cell>
          <cell r="O111">
            <v>533.37199999999996</v>
          </cell>
          <cell r="V111">
            <v>6.6048391891088576</v>
          </cell>
          <cell r="W111">
            <v>32.463999999999999</v>
          </cell>
        </row>
        <row r="112">
          <cell r="A112" t="str">
            <v xml:space="preserve"> </v>
          </cell>
          <cell r="O112">
            <v>554.08600000000001</v>
          </cell>
          <cell r="V112">
            <v>17.195875087392221</v>
          </cell>
          <cell r="W112">
            <v>33.67</v>
          </cell>
        </row>
        <row r="113">
          <cell r="A113" t="str">
            <v xml:space="preserve"> </v>
          </cell>
          <cell r="O113">
            <v>567.25</v>
          </cell>
          <cell r="V113">
            <v>22.4277008700553</v>
          </cell>
          <cell r="W113">
            <v>35.363</v>
          </cell>
        </row>
        <row r="114">
          <cell r="A114" t="str">
            <v xml:space="preserve"> </v>
          </cell>
          <cell r="O114">
            <v>583.41999999999996</v>
          </cell>
          <cell r="V114">
            <v>20.015370910551766</v>
          </cell>
          <cell r="W114">
            <v>37.819000000000003</v>
          </cell>
        </row>
        <row r="115">
          <cell r="A115" t="str">
            <v xml:space="preserve"> </v>
          </cell>
          <cell r="O115">
            <v>605.13400000000001</v>
          </cell>
          <cell r="V115">
            <v>35.198095920129767</v>
          </cell>
          <cell r="W115">
            <v>38.802999999999997</v>
          </cell>
        </row>
        <row r="116">
          <cell r="A116">
            <v>40909</v>
          </cell>
          <cell r="O116">
            <v>637.66200000000003</v>
          </cell>
          <cell r="V116">
            <v>19.883355197648143</v>
          </cell>
          <cell r="W116">
            <v>41.3</v>
          </cell>
        </row>
        <row r="117">
          <cell r="A117" t="str">
            <v xml:space="preserve"> </v>
          </cell>
          <cell r="O117">
            <v>648.01800000000003</v>
          </cell>
          <cell r="V117">
            <v>19.590167189547671</v>
          </cell>
          <cell r="W117">
            <v>42.3</v>
          </cell>
        </row>
        <row r="118">
          <cell r="A118" t="str">
            <v xml:space="preserve"> </v>
          </cell>
          <cell r="O118">
            <v>661.40300000000002</v>
          </cell>
          <cell r="V118">
            <v>19.859676119293624</v>
          </cell>
          <cell r="W118">
            <v>42.9</v>
          </cell>
        </row>
        <row r="119">
          <cell r="A119" t="str">
            <v xml:space="preserve"> </v>
          </cell>
          <cell r="O119">
            <v>655.89800000000002</v>
          </cell>
          <cell r="V119">
            <v>15.188028797007203</v>
          </cell>
          <cell r="W119">
            <v>42.2</v>
          </cell>
        </row>
        <row r="120">
          <cell r="A120" t="str">
            <v xml:space="preserve"> </v>
          </cell>
          <cell r="O120">
            <v>641.22199999999998</v>
          </cell>
          <cell r="V120">
            <v>12.577993463404979</v>
          </cell>
          <cell r="W120">
            <v>40.799999999999997</v>
          </cell>
        </row>
        <row r="121">
          <cell r="A121" t="str">
            <v xml:space="preserve"> </v>
          </cell>
          <cell r="O121">
            <v>645.95500000000004</v>
          </cell>
          <cell r="V121">
            <v>16.406557648863185</v>
          </cell>
          <cell r="W121">
            <v>40.799999999999997</v>
          </cell>
        </row>
        <row r="122">
          <cell r="A122">
            <v>41091</v>
          </cell>
          <cell r="O122">
            <v>655.34199999999998</v>
          </cell>
          <cell r="V122">
            <v>12.959026074316359</v>
          </cell>
          <cell r="W122">
            <v>39.200000000000003</v>
          </cell>
        </row>
        <row r="123">
          <cell r="A123" t="str">
            <v xml:space="preserve"> </v>
          </cell>
          <cell r="O123">
            <v>673.42100000000005</v>
          </cell>
          <cell r="V123">
            <v>12.350360621607548</v>
          </cell>
          <cell r="W123">
            <v>38.700000000000003</v>
          </cell>
        </row>
        <row r="124">
          <cell r="A124" t="str">
            <v xml:space="preserve"> </v>
          </cell>
          <cell r="O124">
            <v>683.55700000000002</v>
          </cell>
          <cell r="V124">
            <v>-7.0517759936367552</v>
          </cell>
          <cell r="W124">
            <v>39</v>
          </cell>
        </row>
        <row r="125">
          <cell r="A125" t="str">
            <v xml:space="preserve"> </v>
          </cell>
          <cell r="O125">
            <v>695</v>
          </cell>
          <cell r="V125">
            <v>8.9624812981931257</v>
          </cell>
          <cell r="W125">
            <v>40.5</v>
          </cell>
        </row>
        <row r="126">
          <cell r="A126" t="str">
            <v xml:space="preserve"> </v>
          </cell>
          <cell r="O126">
            <v>697.78899999999999</v>
          </cell>
          <cell r="V126">
            <v>1.6897103769465849</v>
          </cell>
          <cell r="W126">
            <v>41.5</v>
          </cell>
        </row>
        <row r="127">
          <cell r="A127" t="str">
            <v xml:space="preserve"> </v>
          </cell>
          <cell r="O127">
            <v>710.65200000000004</v>
          </cell>
          <cell r="V127">
            <v>-15.566772605471435</v>
          </cell>
          <cell r="W127">
            <v>41.5</v>
          </cell>
        </row>
        <row r="128">
          <cell r="A128">
            <v>41275</v>
          </cell>
          <cell r="O128">
            <v>740.06200000000001</v>
          </cell>
          <cell r="V128">
            <v>-1.7508470777465757</v>
          </cell>
          <cell r="W128">
            <v>43.326999999999998</v>
          </cell>
        </row>
        <row r="129">
          <cell r="A129" t="str">
            <v xml:space="preserve"> </v>
          </cell>
          <cell r="O129">
            <v>739.61099999999999</v>
          </cell>
          <cell r="V129">
            <v>-5.1736733745101908</v>
          </cell>
          <cell r="W129">
            <v>43.732999999999997</v>
          </cell>
        </row>
        <row r="130">
          <cell r="A130" t="str">
            <v xml:space="preserve"> </v>
          </cell>
          <cell r="O130">
            <v>734.44799999999998</v>
          </cell>
          <cell r="V130">
            <v>-2.9574042091427333</v>
          </cell>
          <cell r="W130">
            <v>42.698</v>
          </cell>
        </row>
        <row r="131">
          <cell r="A131" t="str">
            <v xml:space="preserve"> </v>
          </cell>
          <cell r="O131">
            <v>728.51199999999994</v>
          </cell>
          <cell r="V131">
            <v>9.5015105740181127</v>
          </cell>
          <cell r="W131">
            <v>41.280999999999999</v>
          </cell>
        </row>
        <row r="132">
          <cell r="A132" t="str">
            <v xml:space="preserve"> </v>
          </cell>
          <cell r="O132">
            <v>703.20500000000004</v>
          </cell>
          <cell r="V132">
            <v>-3.9922582915457028</v>
          </cell>
          <cell r="W132">
            <v>38.317</v>
          </cell>
        </row>
        <row r="133">
          <cell r="A133" t="str">
            <v xml:space="preserve"> </v>
          </cell>
          <cell r="O133">
            <v>689.93299999999999</v>
          </cell>
          <cell r="V133">
            <v>-6.3705154455621749</v>
          </cell>
          <cell r="W133">
            <v>36.679000000000002</v>
          </cell>
        </row>
        <row r="134">
          <cell r="A134">
            <v>41456</v>
          </cell>
          <cell r="O134">
            <v>688.09900000000005</v>
          </cell>
          <cell r="V134">
            <v>1.2579021024015979</v>
          </cell>
          <cell r="W134">
            <v>35.201999999999998</v>
          </cell>
        </row>
        <row r="135">
          <cell r="A135" t="str">
            <v xml:space="preserve"> </v>
          </cell>
          <cell r="O135">
            <v>695.06500000000005</v>
          </cell>
          <cell r="V135">
            <v>-3.9377895433487686</v>
          </cell>
          <cell r="W135">
            <v>33.832000000000001</v>
          </cell>
        </row>
        <row r="136">
          <cell r="A136" t="str">
            <v xml:space="preserve"> </v>
          </cell>
          <cell r="O136">
            <v>697.29600000000005</v>
          </cell>
          <cell r="V136">
            <v>7.2043643365245824</v>
          </cell>
          <cell r="W136">
            <v>33.735999999999997</v>
          </cell>
        </row>
        <row r="137">
          <cell r="A137" t="str">
            <v xml:space="preserve"> </v>
          </cell>
          <cell r="O137">
            <v>694.904</v>
          </cell>
          <cell r="V137">
            <v>4.6856433682765042</v>
          </cell>
          <cell r="W137">
            <v>34.390999999999998</v>
          </cell>
        </row>
        <row r="138">
          <cell r="A138" t="str">
            <v xml:space="preserve"> </v>
          </cell>
          <cell r="O138">
            <v>692.01900000000001</v>
          </cell>
          <cell r="V138">
            <v>-2.083840219833677</v>
          </cell>
          <cell r="W138">
            <v>35.14</v>
          </cell>
        </row>
        <row r="139">
          <cell r="A139" t="str">
            <v xml:space="preserve"> </v>
          </cell>
          <cell r="O139">
            <v>690.53499999999997</v>
          </cell>
          <cell r="V139">
            <v>6.6554727286146642</v>
          </cell>
          <cell r="W139">
            <v>34.968000000000004</v>
          </cell>
        </row>
        <row r="140">
          <cell r="A140">
            <v>41640</v>
          </cell>
          <cell r="O140">
            <v>705.327</v>
          </cell>
          <cell r="V140">
            <v>-0.40659679821795081</v>
          </cell>
          <cell r="W140">
            <v>36.104999999999997</v>
          </cell>
        </row>
        <row r="141">
          <cell r="A141" t="str">
            <v xml:space="preserve"> </v>
          </cell>
          <cell r="O141">
            <v>700.95399999999995</v>
          </cell>
          <cell r="V141">
            <v>2.943339403277756</v>
          </cell>
          <cell r="W141">
            <v>36.338000000000001</v>
          </cell>
        </row>
        <row r="142">
          <cell r="A142" t="str">
            <v xml:space="preserve"> </v>
          </cell>
          <cell r="O142">
            <v>689.82500000000005</v>
          </cell>
          <cell r="V142">
            <v>-11.692443380476892</v>
          </cell>
          <cell r="W142">
            <v>35.771999999999998</v>
          </cell>
        </row>
        <row r="143">
          <cell r="A143" t="str">
            <v xml:space="preserve"> </v>
          </cell>
          <cell r="O143">
            <v>668.02300000000002</v>
          </cell>
          <cell r="V143">
            <v>-9.2788660504897198</v>
          </cell>
          <cell r="W143">
            <v>33.590000000000003</v>
          </cell>
        </row>
        <row r="144">
          <cell r="A144" t="str">
            <v xml:space="preserve"> </v>
          </cell>
          <cell r="O144">
            <v>636.41</v>
          </cell>
          <cell r="V144">
            <v>-8.9121430927683871</v>
          </cell>
          <cell r="W144">
            <v>31.253</v>
          </cell>
        </row>
        <row r="145">
          <cell r="A145" t="str">
            <v xml:space="preserve"> </v>
          </cell>
          <cell r="O145">
            <v>614.98199999999997</v>
          </cell>
          <cell r="V145">
            <v>-3.8469583737425705</v>
          </cell>
          <cell r="W145">
            <v>29.228999999999999</v>
          </cell>
        </row>
        <row r="146">
          <cell r="A146">
            <v>41821</v>
          </cell>
          <cell r="O146">
            <v>611.69600000000003</v>
          </cell>
          <cell r="V146">
            <v>-8.5894930817010504</v>
          </cell>
          <cell r="W146">
            <v>29.228999999999999</v>
          </cell>
        </row>
        <row r="147">
          <cell r="A147" t="str">
            <v xml:space="preserve"> </v>
          </cell>
          <cell r="O147">
            <v>624.23</v>
          </cell>
          <cell r="V147">
            <v>-6.3141577678263889</v>
          </cell>
          <cell r="W147">
            <v>27.5</v>
          </cell>
        </row>
        <row r="148">
          <cell r="A148" t="str">
            <v xml:space="preserve"> </v>
          </cell>
          <cell r="O148">
            <v>616.62199999999996</v>
          </cell>
          <cell r="V148">
            <v>-4.3354619836360015</v>
          </cell>
          <cell r="W148">
            <v>27.024000000000001</v>
          </cell>
        </row>
        <row r="149">
          <cell r="A149" t="str">
            <v xml:space="preserve"> </v>
          </cell>
          <cell r="O149">
            <v>605.51599999999996</v>
          </cell>
          <cell r="V149">
            <v>-7.4611242133407307</v>
          </cell>
          <cell r="W149">
            <v>27.509</v>
          </cell>
        </row>
        <row r="150">
          <cell r="A150" t="str">
            <v xml:space="preserve"> </v>
          </cell>
          <cell r="O150">
            <v>598.08299999999997</v>
          </cell>
          <cell r="V150">
            <v>-8.2248045019367222</v>
          </cell>
          <cell r="W150">
            <v>28.446999999999999</v>
          </cell>
        </row>
        <row r="151">
          <cell r="A151" t="str">
            <v xml:space="preserve"> </v>
          </cell>
          <cell r="O151">
            <v>598.58100000000002</v>
          </cell>
          <cell r="V151">
            <v>-1.9981661851460886</v>
          </cell>
          <cell r="W151">
            <v>27.815000000000001</v>
          </cell>
        </row>
        <row r="152">
          <cell r="A152">
            <v>42005</v>
          </cell>
          <cell r="O152">
            <v>615.654</v>
          </cell>
          <cell r="V152">
            <v>-7.1909779298822478</v>
          </cell>
          <cell r="W152">
            <v>29.155999999999999</v>
          </cell>
        </row>
        <row r="153">
          <cell r="A153" t="str">
            <v xml:space="preserve"> </v>
          </cell>
          <cell r="O153">
            <v>604.31399999999996</v>
          </cell>
          <cell r="V153">
            <v>-5.3033524399163205</v>
          </cell>
          <cell r="W153">
            <v>29.009</v>
          </cell>
        </row>
        <row r="154">
          <cell r="A154" t="str">
            <v xml:space="preserve"> </v>
          </cell>
          <cell r="O154">
            <v>590.60500000000002</v>
          </cell>
          <cell r="V154">
            <v>8.0970215801676524</v>
          </cell>
          <cell r="W154">
            <v>28.292999999999999</v>
          </cell>
        </row>
        <row r="155">
          <cell r="A155" t="str">
            <v xml:space="preserve"> </v>
          </cell>
          <cell r="O155">
            <v>573.38199999999995</v>
          </cell>
          <cell r="V155">
            <v>2.1934576419380125</v>
          </cell>
          <cell r="W155">
            <v>26.797999999999998</v>
          </cell>
        </row>
        <row r="156">
          <cell r="A156" t="str">
            <v xml:space="preserve"> </v>
          </cell>
          <cell r="O156">
            <v>554.07000000000005</v>
          </cell>
          <cell r="V156">
            <v>-3.1205359837434443</v>
          </cell>
          <cell r="W156">
            <v>25.155999999999999</v>
          </cell>
        </row>
        <row r="157">
          <cell r="A157" t="str">
            <v xml:space="preserve"> </v>
          </cell>
          <cell r="O157">
            <v>536.65599999999995</v>
          </cell>
          <cell r="V157">
            <v>6.1031563958547475</v>
          </cell>
          <cell r="W157">
            <v>23.18</v>
          </cell>
        </row>
        <row r="158">
          <cell r="A158">
            <v>42186</v>
          </cell>
          <cell r="O158">
            <v>532.69799999999998</v>
          </cell>
          <cell r="V158">
            <v>-1.4684925793333581</v>
          </cell>
          <cell r="W158">
            <v>21.992999999999999</v>
          </cell>
        </row>
        <row r="159">
          <cell r="A159" t="str">
            <v xml:space="preserve"> </v>
          </cell>
          <cell r="O159">
            <v>536.58100000000002</v>
          </cell>
          <cell r="V159">
            <v>-2.6455123726881635</v>
          </cell>
          <cell r="W159">
            <v>21.29</v>
          </cell>
        </row>
        <row r="160">
          <cell r="A160" t="str">
            <v xml:space="preserve"> </v>
          </cell>
          <cell r="O160">
            <v>538.71299999999997</v>
          </cell>
          <cell r="V160">
            <v>-2.9830508474576245</v>
          </cell>
          <cell r="W160">
            <v>21.986999999999998</v>
          </cell>
        </row>
        <row r="161">
          <cell r="A161" t="str">
            <v xml:space="preserve"> </v>
          </cell>
          <cell r="O161">
            <v>542.03</v>
          </cell>
          <cell r="V161">
            <v>-4.3352640545144761</v>
          </cell>
          <cell r="W161">
            <v>23.488</v>
          </cell>
        </row>
        <row r="162">
          <cell r="A162" t="str">
            <v xml:space="preserve"> </v>
          </cell>
          <cell r="O162">
            <v>550.25</v>
          </cell>
          <cell r="V162">
            <v>3.037204561381146</v>
          </cell>
          <cell r="W162">
            <v>25.074999999999999</v>
          </cell>
        </row>
        <row r="163">
          <cell r="A163" t="str">
            <v xml:space="preserve"> </v>
          </cell>
          <cell r="O163">
            <v>555.16700000000003</v>
          </cell>
          <cell r="V163">
            <v>-4.616226521677735</v>
          </cell>
          <cell r="W163">
            <v>25.164999999999999</v>
          </cell>
        </row>
        <row r="164">
          <cell r="A164">
            <v>42370</v>
          </cell>
          <cell r="O164">
            <v>570.38</v>
          </cell>
          <cell r="V164">
            <v>-5.7301723261857447</v>
          </cell>
          <cell r="W164">
            <v>26.43</v>
          </cell>
        </row>
        <row r="165">
          <cell r="A165" t="str">
            <v xml:space="preserve"> </v>
          </cell>
          <cell r="O165">
            <v>575.99900000000002</v>
          </cell>
          <cell r="V165">
            <v>-3.6695105523125271</v>
          </cell>
          <cell r="W165">
            <v>26.911000000000001</v>
          </cell>
        </row>
        <row r="166">
          <cell r="A166" t="str">
            <v xml:space="preserve"> </v>
          </cell>
          <cell r="O166">
            <v>575.07500000000005</v>
          </cell>
          <cell r="V166">
            <v>-11.790133641313316</v>
          </cell>
          <cell r="W166">
            <v>26.292000000000002</v>
          </cell>
        </row>
        <row r="167">
          <cell r="A167" t="str">
            <v xml:space="preserve"> </v>
          </cell>
          <cell r="O167">
            <v>562.93399999999997</v>
          </cell>
          <cell r="V167">
            <v>-6.7497442574165341</v>
          </cell>
          <cell r="W167">
            <v>24.832000000000001</v>
          </cell>
        </row>
        <row r="168">
          <cell r="A168" t="str">
            <v xml:space="preserve"> </v>
          </cell>
          <cell r="O168">
            <v>534.95799999999997</v>
          </cell>
          <cell r="V168">
            <v>3.8503073600265836</v>
          </cell>
          <cell r="W168">
            <v>22.792000000000002</v>
          </cell>
        </row>
        <row r="169">
          <cell r="A169" t="str">
            <v xml:space="preserve"> </v>
          </cell>
          <cell r="O169">
            <v>511.642</v>
          </cell>
          <cell r="V169">
            <v>-7.7427772600186291</v>
          </cell>
          <cell r="W169">
            <v>21.03</v>
          </cell>
        </row>
        <row r="170">
          <cell r="A170">
            <v>42552</v>
          </cell>
          <cell r="O170">
            <v>497.66300000000001</v>
          </cell>
          <cell r="V170">
            <v>-16.626982027267758</v>
          </cell>
          <cell r="W170">
            <v>19.891999999999999</v>
          </cell>
        </row>
        <row r="171">
          <cell r="A171" t="str">
            <v xml:space="preserve"> </v>
          </cell>
          <cell r="O171">
            <v>498.76299999999998</v>
          </cell>
          <cell r="V171">
            <v>-4.877726371447455</v>
          </cell>
          <cell r="W171">
            <v>19.463000000000001</v>
          </cell>
        </row>
        <row r="172">
          <cell r="A172" t="str">
            <v xml:space="preserve"> </v>
          </cell>
          <cell r="O172">
            <v>491.10700000000003</v>
          </cell>
          <cell r="V172">
            <v>-12.038380906305445</v>
          </cell>
          <cell r="W172">
            <v>19.338999999999999</v>
          </cell>
        </row>
        <row r="173">
          <cell r="A173" t="str">
            <v xml:space="preserve"> </v>
          </cell>
          <cell r="O173">
            <v>490.589</v>
          </cell>
          <cell r="V173">
            <v>-16.960139043223066</v>
          </cell>
          <cell r="W173">
            <v>20.108000000000001</v>
          </cell>
        </row>
        <row r="174">
          <cell r="A174" t="str">
            <v xml:space="preserve"> </v>
          </cell>
          <cell r="O174">
            <v>486.43400000000003</v>
          </cell>
          <cell r="V174">
            <v>-9.9744957106422394</v>
          </cell>
          <cell r="W174">
            <v>21.564</v>
          </cell>
        </row>
        <row r="175">
          <cell r="A175" t="str">
            <v xml:space="preserve"> </v>
          </cell>
          <cell r="O175">
            <v>482.55599999999998</v>
          </cell>
          <cell r="V175">
            <v>-14.807617567042374</v>
          </cell>
          <cell r="W175">
            <v>21.448</v>
          </cell>
        </row>
        <row r="176">
          <cell r="A176">
            <v>42736</v>
          </cell>
          <cell r="O176">
            <v>494.73</v>
          </cell>
          <cell r="V176">
            <v>-8.3592570918162963</v>
          </cell>
          <cell r="W176">
            <v>22.411999999999999</v>
          </cell>
        </row>
        <row r="177">
          <cell r="A177" t="str">
            <v xml:space="preserve"> </v>
          </cell>
          <cell r="O177">
            <v>487.62900000000002</v>
          </cell>
          <cell r="V177">
            <v>-18.045196897374694</v>
          </cell>
          <cell r="W177">
            <v>21.803999999999998</v>
          </cell>
        </row>
        <row r="178">
          <cell r="A178" t="str">
            <v xml:space="preserve"> </v>
          </cell>
          <cell r="O178">
            <v>471.47399999999999</v>
          </cell>
          <cell r="V178">
            <v>-4.8930121203052508</v>
          </cell>
          <cell r="W178">
            <v>20.495999999999999</v>
          </cell>
        </row>
        <row r="179">
          <cell r="A179" t="str">
            <v xml:space="preserve"> </v>
          </cell>
          <cell r="O179">
            <v>450.96100000000001</v>
          </cell>
          <cell r="V179">
            <v>-24.792564225307167</v>
          </cell>
          <cell r="W179">
            <v>18.724</v>
          </cell>
        </row>
        <row r="180">
          <cell r="A180" t="str">
            <v xml:space="preserve"> </v>
          </cell>
          <cell r="O180">
            <v>432.274</v>
          </cell>
          <cell r="V180">
            <v>-12.864456265248169</v>
          </cell>
          <cell r="W180">
            <v>18.724</v>
          </cell>
        </row>
        <row r="181">
          <cell r="A181" t="str">
            <v xml:space="preserve"> </v>
          </cell>
          <cell r="O181">
            <v>418.18900000000002</v>
          </cell>
          <cell r="V181">
            <v>-16.748828188136411</v>
          </cell>
          <cell r="W181">
            <v>16.57</v>
          </cell>
        </row>
        <row r="182">
          <cell r="A182">
            <v>42917</v>
          </cell>
          <cell r="O182">
            <v>416.27499999999998</v>
          </cell>
          <cell r="V182">
            <v>-8.2822085889570634</v>
          </cell>
          <cell r="W182">
            <v>16.056999999999999</v>
          </cell>
        </row>
        <row r="183">
          <cell r="A183" t="str">
            <v xml:space="preserve"> </v>
          </cell>
          <cell r="O183">
            <v>418.23500000000001</v>
          </cell>
          <cell r="V183">
            <v>-15.437147621694603</v>
          </cell>
          <cell r="W183">
            <v>15.147</v>
          </cell>
        </row>
        <row r="184">
          <cell r="A184" t="str">
            <v xml:space="preserve"> </v>
          </cell>
          <cell r="O184">
            <v>410.81900000000002</v>
          </cell>
          <cell r="V184">
            <v>-10.03300027500228</v>
          </cell>
          <cell r="W184">
            <v>15.574</v>
          </cell>
        </row>
        <row r="185">
          <cell r="A185" t="str">
            <v xml:space="preserve"> </v>
          </cell>
          <cell r="O185">
            <v>404.56400000000002</v>
          </cell>
          <cell r="V185">
            <v>-7.8471066582030851</v>
          </cell>
          <cell r="W185">
            <v>15.989000000000001</v>
          </cell>
        </row>
        <row r="186">
          <cell r="A186" t="str">
            <v xml:space="preserve"> </v>
          </cell>
          <cell r="O186">
            <v>404.625</v>
          </cell>
          <cell r="V186">
            <v>-2.3316506988084185</v>
          </cell>
          <cell r="W186">
            <v>17.916</v>
          </cell>
        </row>
        <row r="187">
          <cell r="A187" t="str">
            <v xml:space="preserve"> </v>
          </cell>
          <cell r="O187">
            <v>403.77100000000002</v>
          </cell>
          <cell r="V187">
            <v>-11.064042405283271</v>
          </cell>
          <cell r="W187">
            <v>18.248000000000001</v>
          </cell>
        </row>
        <row r="188">
          <cell r="A188">
            <v>43101</v>
          </cell>
          <cell r="O188">
            <v>415.53899999999999</v>
          </cell>
          <cell r="V188">
            <v>-6.8077168688871703</v>
          </cell>
          <cell r="W188">
            <v>19.309000000000001</v>
          </cell>
        </row>
        <row r="189">
          <cell r="A189" t="str">
            <v xml:space="preserve"> </v>
          </cell>
          <cell r="O189">
            <v>404.60399999999998</v>
          </cell>
          <cell r="V189">
            <v>-6.2292396596441701</v>
          </cell>
          <cell r="W189">
            <v>18.827000000000002</v>
          </cell>
        </row>
        <row r="190">
          <cell r="A190" t="str">
            <v xml:space="preserve"> </v>
          </cell>
          <cell r="O190">
            <v>393.33499999999998</v>
          </cell>
          <cell r="V190">
            <v>-16.1225613593455</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sheetName val="Data"/>
      <sheetName val="sexos"/>
      <sheetName val="grafico"/>
      <sheetName val="Folha1"/>
      <sheetName val="Folha2"/>
    </sheetNames>
    <sheetDataSet>
      <sheetData sheetId="0">
        <row r="4">
          <cell r="D4" t="str">
            <v>paises PT</v>
          </cell>
        </row>
      </sheetData>
      <sheetData sheetId="1"/>
      <sheetData sheetId="2"/>
      <sheetData sheetId="3">
        <row r="5">
          <cell r="A5" t="str">
            <v>Finlândia</v>
          </cell>
          <cell r="B5">
            <v>-0.1</v>
          </cell>
        </row>
        <row r="6">
          <cell r="A6" t="str">
            <v>Chipre</v>
          </cell>
          <cell r="B6">
            <v>0</v>
          </cell>
        </row>
        <row r="7">
          <cell r="A7" t="str">
            <v>Letónia</v>
          </cell>
          <cell r="B7">
            <v>0</v>
          </cell>
        </row>
        <row r="8">
          <cell r="A8" t="str">
            <v>França</v>
          </cell>
          <cell r="B8">
            <v>0.2</v>
          </cell>
        </row>
        <row r="9">
          <cell r="A9" t="str">
            <v>Itália</v>
          </cell>
          <cell r="B9">
            <v>0.3</v>
          </cell>
        </row>
        <row r="10">
          <cell r="A10" t="str">
            <v>Bélgica</v>
          </cell>
          <cell r="B10">
            <v>0.6</v>
          </cell>
        </row>
        <row r="11">
          <cell r="A11" t="str">
            <v>Alemanha</v>
          </cell>
          <cell r="B11">
            <v>0.6</v>
          </cell>
        </row>
        <row r="12">
          <cell r="A12" t="str">
            <v>Países Baixos</v>
          </cell>
          <cell r="B12">
            <v>0.6</v>
          </cell>
        </row>
        <row r="13">
          <cell r="A13" t="str">
            <v>Áustria</v>
          </cell>
          <cell r="B13">
            <v>0.6</v>
          </cell>
        </row>
        <row r="14">
          <cell r="A14" t="str">
            <v>Grécia</v>
          </cell>
          <cell r="B14">
            <v>0.7</v>
          </cell>
        </row>
        <row r="15">
          <cell r="A15" t="str">
            <v>Zona Euro</v>
          </cell>
          <cell r="B15">
            <v>0.8</v>
          </cell>
        </row>
        <row r="16">
          <cell r="A16" t="str">
            <v>Bulgária</v>
          </cell>
          <cell r="B16">
            <v>0.8</v>
          </cell>
        </row>
        <row r="17">
          <cell r="A17" t="str">
            <v xml:space="preserve">Dinamarca </v>
          </cell>
          <cell r="B17">
            <v>0.8</v>
          </cell>
        </row>
        <row r="18">
          <cell r="A18" t="str">
            <v>Roménia</v>
          </cell>
          <cell r="B18">
            <v>1</v>
          </cell>
        </row>
        <row r="19">
          <cell r="A19" t="str">
            <v>Eslovénia</v>
          </cell>
          <cell r="B19">
            <v>1</v>
          </cell>
        </row>
        <row r="20">
          <cell r="A20" t="str">
            <v>UE28</v>
          </cell>
          <cell r="B20">
            <v>1.1000000000000001</v>
          </cell>
        </row>
        <row r="21">
          <cell r="A21" t="str">
            <v>República Checa</v>
          </cell>
          <cell r="B21">
            <v>1.1000000000000001</v>
          </cell>
        </row>
        <row r="22">
          <cell r="A22" t="str">
            <v>Portugal</v>
          </cell>
          <cell r="B22">
            <v>1.4</v>
          </cell>
        </row>
        <row r="23">
          <cell r="A23" t="str">
            <v>Polónia</v>
          </cell>
          <cell r="B23">
            <v>1.6</v>
          </cell>
        </row>
        <row r="24">
          <cell r="A24" t="str">
            <v>Lituânia</v>
          </cell>
          <cell r="B24">
            <v>1.7</v>
          </cell>
        </row>
        <row r="25">
          <cell r="A25" t="str">
            <v>Eslováquia</v>
          </cell>
          <cell r="B25">
            <v>1.8</v>
          </cell>
        </row>
        <row r="26">
          <cell r="A26" t="str">
            <v>Suécia</v>
          </cell>
          <cell r="B26">
            <v>1.8</v>
          </cell>
        </row>
        <row r="27">
          <cell r="A27" t="str">
            <v>Reino Unido</v>
          </cell>
          <cell r="B27">
            <v>1.9</v>
          </cell>
        </row>
        <row r="28">
          <cell r="A28" t="str">
            <v>Croácia</v>
          </cell>
          <cell r="B28">
            <v>2.2000000000000002</v>
          </cell>
        </row>
        <row r="29">
          <cell r="A29" t="str">
            <v>Irlanda</v>
          </cell>
          <cell r="B29">
            <v>2.2999999999999998</v>
          </cell>
        </row>
        <row r="30">
          <cell r="A30" t="str">
            <v>Luxemburgo</v>
          </cell>
          <cell r="B30">
            <v>2.4</v>
          </cell>
        </row>
        <row r="31">
          <cell r="A31" t="str">
            <v>Malta</v>
          </cell>
          <cell r="B31">
            <v>2.7</v>
          </cell>
        </row>
        <row r="32">
          <cell r="A32" t="str">
            <v>Espanha</v>
          </cell>
          <cell r="B32">
            <v>2.9</v>
          </cell>
        </row>
        <row r="33">
          <cell r="A33" t="str">
            <v>Hungria</v>
          </cell>
          <cell r="B33">
            <v>3.4</v>
          </cell>
        </row>
        <row r="34">
          <cell r="A34" t="str">
            <v>Estónia</v>
          </cell>
          <cell r="B34">
            <v>3.6</v>
          </cell>
        </row>
      </sheetData>
      <sheetData sheetId="4"/>
      <sheetData sheetId="5"/>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0"/>
      <c r="B1" s="277"/>
      <c r="C1" s="277"/>
      <c r="D1" s="277"/>
      <c r="E1" s="784"/>
      <c r="F1" s="277"/>
      <c r="G1" s="277"/>
      <c r="H1" s="277"/>
      <c r="I1" s="277"/>
      <c r="J1" s="277"/>
      <c r="K1" s="277"/>
      <c r="L1" s="277"/>
    </row>
    <row r="2" spans="1:12" ht="17.25" customHeight="1" x14ac:dyDescent="0.2">
      <c r="A2" s="280"/>
      <c r="B2" s="258"/>
      <c r="C2" s="259"/>
      <c r="D2" s="259"/>
      <c r="E2" s="785"/>
      <c r="F2" s="259"/>
      <c r="G2" s="259"/>
      <c r="H2" s="259"/>
      <c r="I2" s="260"/>
      <c r="J2" s="261"/>
      <c r="K2" s="261"/>
      <c r="L2" s="280"/>
    </row>
    <row r="3" spans="1:12" x14ac:dyDescent="0.2">
      <c r="A3" s="280"/>
      <c r="B3" s="258"/>
      <c r="C3" s="259"/>
      <c r="D3" s="259"/>
      <c r="E3" s="785"/>
      <c r="F3" s="259"/>
      <c r="G3" s="259"/>
      <c r="H3" s="259"/>
      <c r="I3" s="260"/>
      <c r="J3" s="258"/>
      <c r="K3" s="261"/>
      <c r="L3" s="280"/>
    </row>
    <row r="4" spans="1:12" ht="33.75" customHeight="1" x14ac:dyDescent="0.2">
      <c r="A4" s="280"/>
      <c r="B4" s="258"/>
      <c r="C4" s="1302" t="s">
        <v>426</v>
      </c>
      <c r="D4" s="1302"/>
      <c r="E4" s="1302"/>
      <c r="F4" s="1302"/>
      <c r="G4" s="981"/>
      <c r="H4" s="260"/>
      <c r="I4" s="260"/>
      <c r="J4" s="262" t="s">
        <v>35</v>
      </c>
      <c r="K4" s="258"/>
      <c r="L4" s="280"/>
    </row>
    <row r="5" spans="1:12" s="137" customFormat="1" ht="12.75" customHeight="1" x14ac:dyDescent="0.2">
      <c r="A5" s="282"/>
      <c r="B5" s="1309"/>
      <c r="C5" s="1309"/>
      <c r="D5" s="1309"/>
      <c r="E5" s="1309"/>
      <c r="F5" s="277"/>
      <c r="G5" s="263"/>
      <c r="H5" s="263"/>
      <c r="I5" s="263"/>
      <c r="J5" s="264"/>
      <c r="K5" s="265"/>
      <c r="L5" s="280"/>
    </row>
    <row r="6" spans="1:12" ht="12.75" customHeight="1" x14ac:dyDescent="0.2">
      <c r="A6" s="280"/>
      <c r="B6" s="280"/>
      <c r="C6" s="277"/>
      <c r="D6" s="277"/>
      <c r="E6" s="784"/>
      <c r="F6" s="277"/>
      <c r="G6" s="263"/>
      <c r="H6" s="263"/>
      <c r="I6" s="263"/>
      <c r="J6" s="264"/>
      <c r="K6" s="265"/>
      <c r="L6" s="280"/>
    </row>
    <row r="7" spans="1:12" ht="12.75" customHeight="1" x14ac:dyDescent="0.2">
      <c r="A7" s="280"/>
      <c r="B7" s="280"/>
      <c r="C7" s="277"/>
      <c r="D7" s="277"/>
      <c r="E7" s="784"/>
      <c r="F7" s="277"/>
      <c r="G7" s="263"/>
      <c r="H7" s="263"/>
      <c r="I7" s="276"/>
      <c r="J7" s="264"/>
      <c r="K7" s="265"/>
      <c r="L7" s="280"/>
    </row>
    <row r="8" spans="1:12" ht="12.75" customHeight="1" x14ac:dyDescent="0.2">
      <c r="A8" s="280"/>
      <c r="B8" s="280"/>
      <c r="C8" s="277"/>
      <c r="D8" s="277"/>
      <c r="E8" s="784"/>
      <c r="F8" s="277"/>
      <c r="G8" s="263"/>
      <c r="H8" s="263"/>
      <c r="I8" s="276"/>
      <c r="J8" s="264"/>
      <c r="K8" s="265"/>
      <c r="L8" s="280"/>
    </row>
    <row r="9" spans="1:12" ht="12.75" customHeight="1" x14ac:dyDescent="0.2">
      <c r="A9" s="280"/>
      <c r="B9" s="280"/>
      <c r="C9" s="277"/>
      <c r="D9" s="277"/>
      <c r="E9" s="784"/>
      <c r="F9" s="277"/>
      <c r="G9" s="263"/>
      <c r="H9" s="263"/>
      <c r="I9" s="276"/>
      <c r="J9" s="264"/>
      <c r="K9" s="265"/>
      <c r="L9" s="280"/>
    </row>
    <row r="10" spans="1:12" ht="12.75" customHeight="1" x14ac:dyDescent="0.2">
      <c r="A10" s="280"/>
      <c r="B10" s="280"/>
      <c r="C10" s="277"/>
      <c r="D10" s="277"/>
      <c r="E10" s="784"/>
      <c r="F10" s="277"/>
      <c r="G10" s="263"/>
      <c r="H10" s="263"/>
      <c r="I10" s="263"/>
      <c r="J10" s="264"/>
      <c r="K10" s="265"/>
      <c r="L10" s="280"/>
    </row>
    <row r="11" spans="1:12" ht="12.75" customHeight="1" x14ac:dyDescent="0.2">
      <c r="A11" s="280"/>
      <c r="B11" s="280"/>
      <c r="C11" s="277"/>
      <c r="D11" s="277"/>
      <c r="E11" s="784"/>
      <c r="F11" s="277"/>
      <c r="G11" s="263"/>
      <c r="H11" s="263"/>
      <c r="I11" s="263"/>
      <c r="J11" s="264"/>
      <c r="K11" s="265"/>
      <c r="L11" s="280"/>
    </row>
    <row r="12" spans="1:12" ht="12.75" customHeight="1" x14ac:dyDescent="0.2">
      <c r="A12" s="280"/>
      <c r="B12" s="280"/>
      <c r="C12" s="277"/>
      <c r="D12" s="277"/>
      <c r="E12" s="784"/>
      <c r="F12" s="277"/>
      <c r="G12" s="263"/>
      <c r="H12" s="263"/>
      <c r="I12" s="263"/>
      <c r="J12" s="264"/>
      <c r="K12" s="265"/>
      <c r="L12" s="280"/>
    </row>
    <row r="13" spans="1:12" x14ac:dyDescent="0.2">
      <c r="A13" s="280"/>
      <c r="B13" s="280"/>
      <c r="C13" s="277"/>
      <c r="D13" s="277"/>
      <c r="E13" s="784"/>
      <c r="F13" s="277"/>
      <c r="G13" s="263"/>
      <c r="H13" s="263"/>
      <c r="I13" s="263"/>
      <c r="J13" s="264"/>
      <c r="K13" s="265"/>
      <c r="L13" s="280"/>
    </row>
    <row r="14" spans="1:12" x14ac:dyDescent="0.2">
      <c r="A14" s="280"/>
      <c r="B14" s="297" t="s">
        <v>27</v>
      </c>
      <c r="C14" s="295"/>
      <c r="D14" s="295"/>
      <c r="E14" s="786"/>
      <c r="F14" s="277"/>
      <c r="G14" s="263"/>
      <c r="H14" s="263"/>
      <c r="I14" s="263"/>
      <c r="J14" s="264"/>
      <c r="K14" s="265"/>
      <c r="L14" s="280"/>
    </row>
    <row r="15" spans="1:12" ht="13.5" thickBot="1" x14ac:dyDescent="0.25">
      <c r="A15" s="280"/>
      <c r="B15" s="280"/>
      <c r="C15" s="277"/>
      <c r="D15" s="277"/>
      <c r="E15" s="784"/>
      <c r="F15" s="277"/>
      <c r="G15" s="263"/>
      <c r="H15" s="263"/>
      <c r="I15" s="263"/>
      <c r="J15" s="264"/>
      <c r="K15" s="265"/>
      <c r="L15" s="280"/>
    </row>
    <row r="16" spans="1:12" ht="13.5" thickBot="1" x14ac:dyDescent="0.25">
      <c r="A16" s="280"/>
      <c r="B16" s="302"/>
      <c r="C16" s="289" t="s">
        <v>21</v>
      </c>
      <c r="D16" s="289"/>
      <c r="E16" s="787">
        <v>3</v>
      </c>
      <c r="F16" s="277"/>
      <c r="G16" s="263"/>
      <c r="H16" s="263"/>
      <c r="I16" s="263"/>
      <c r="J16" s="264"/>
      <c r="K16" s="265"/>
      <c r="L16" s="280"/>
    </row>
    <row r="17" spans="1:12" ht="13.5" thickBot="1" x14ac:dyDescent="0.25">
      <c r="A17" s="280"/>
      <c r="B17" s="280"/>
      <c r="C17" s="296"/>
      <c r="D17" s="296"/>
      <c r="E17" s="788"/>
      <c r="F17" s="277"/>
      <c r="G17" s="263"/>
      <c r="H17" s="263"/>
      <c r="I17" s="263"/>
      <c r="J17" s="264"/>
      <c r="K17" s="265"/>
      <c r="L17" s="280"/>
    </row>
    <row r="18" spans="1:12" ht="13.5" thickBot="1" x14ac:dyDescent="0.25">
      <c r="A18" s="280"/>
      <c r="B18" s="302"/>
      <c r="C18" s="289" t="s">
        <v>33</v>
      </c>
      <c r="D18" s="289"/>
      <c r="E18" s="789">
        <v>4</v>
      </c>
      <c r="F18" s="277"/>
      <c r="G18" s="263"/>
      <c r="H18" s="263"/>
      <c r="I18" s="263"/>
      <c r="J18" s="264"/>
      <c r="K18" s="265"/>
      <c r="L18" s="280"/>
    </row>
    <row r="19" spans="1:12" ht="13.5" thickBot="1" x14ac:dyDescent="0.25">
      <c r="A19" s="280"/>
      <c r="B19" s="281"/>
      <c r="C19" s="287"/>
      <c r="D19" s="287"/>
      <c r="E19" s="790"/>
      <c r="F19" s="277"/>
      <c r="G19" s="263"/>
      <c r="H19" s="263"/>
      <c r="I19" s="263"/>
      <c r="J19" s="264"/>
      <c r="K19" s="265"/>
      <c r="L19" s="280"/>
    </row>
    <row r="20" spans="1:12" ht="13.5" customHeight="1" thickBot="1" x14ac:dyDescent="0.25">
      <c r="A20" s="280"/>
      <c r="B20" s="301"/>
      <c r="C20" s="1307" t="s">
        <v>32</v>
      </c>
      <c r="D20" s="1308"/>
      <c r="E20" s="789">
        <v>6</v>
      </c>
      <c r="F20" s="277"/>
      <c r="G20" s="263"/>
      <c r="H20" s="263"/>
      <c r="I20" s="263"/>
      <c r="J20" s="264"/>
      <c r="K20" s="265"/>
      <c r="L20" s="280"/>
    </row>
    <row r="21" spans="1:12" x14ac:dyDescent="0.2">
      <c r="A21" s="280"/>
      <c r="B21" s="293"/>
      <c r="C21" s="1306" t="s">
        <v>2</v>
      </c>
      <c r="D21" s="1306"/>
      <c r="E21" s="788">
        <v>6</v>
      </c>
      <c r="F21" s="277"/>
      <c r="G21" s="263"/>
      <c r="H21" s="263"/>
      <c r="I21" s="263"/>
      <c r="J21" s="264"/>
      <c r="K21" s="265"/>
      <c r="L21" s="280"/>
    </row>
    <row r="22" spans="1:12" x14ac:dyDescent="0.2">
      <c r="A22" s="280"/>
      <c r="B22" s="293"/>
      <c r="C22" s="1306" t="s">
        <v>13</v>
      </c>
      <c r="D22" s="1306"/>
      <c r="E22" s="788">
        <v>7</v>
      </c>
      <c r="F22" s="277"/>
      <c r="G22" s="263"/>
      <c r="H22" s="263"/>
      <c r="I22" s="263"/>
      <c r="J22" s="264"/>
      <c r="K22" s="265"/>
      <c r="L22" s="280"/>
    </row>
    <row r="23" spans="1:12" x14ac:dyDescent="0.2">
      <c r="A23" s="280"/>
      <c r="B23" s="293"/>
      <c r="C23" s="1306" t="s">
        <v>7</v>
      </c>
      <c r="D23" s="1306"/>
      <c r="E23" s="788">
        <v>8</v>
      </c>
      <c r="F23" s="277"/>
      <c r="G23" s="263"/>
      <c r="H23" s="263"/>
      <c r="I23" s="263"/>
      <c r="J23" s="264"/>
      <c r="K23" s="265"/>
      <c r="L23" s="280"/>
    </row>
    <row r="24" spans="1:12" x14ac:dyDescent="0.2">
      <c r="A24" s="280"/>
      <c r="B24" s="294"/>
      <c r="C24" s="1306" t="s">
        <v>401</v>
      </c>
      <c r="D24" s="1306"/>
      <c r="E24" s="788">
        <v>9</v>
      </c>
      <c r="F24" s="277"/>
      <c r="G24" s="267"/>
      <c r="H24" s="263"/>
      <c r="I24" s="263"/>
      <c r="J24" s="264"/>
      <c r="K24" s="265"/>
      <c r="L24" s="280"/>
    </row>
    <row r="25" spans="1:12" ht="22.5" customHeight="1" x14ac:dyDescent="0.2">
      <c r="A25" s="280"/>
      <c r="B25" s="283"/>
      <c r="C25" s="1303" t="s">
        <v>28</v>
      </c>
      <c r="D25" s="1303"/>
      <c r="E25" s="788">
        <v>10</v>
      </c>
      <c r="F25" s="277"/>
      <c r="G25" s="263"/>
      <c r="H25" s="263"/>
      <c r="I25" s="263"/>
      <c r="J25" s="264"/>
      <c r="K25" s="265"/>
      <c r="L25" s="280"/>
    </row>
    <row r="26" spans="1:12" x14ac:dyDescent="0.2">
      <c r="A26" s="280"/>
      <c r="B26" s="283"/>
      <c r="C26" s="1306" t="s">
        <v>25</v>
      </c>
      <c r="D26" s="1306"/>
      <c r="E26" s="788">
        <v>11</v>
      </c>
      <c r="F26" s="277"/>
      <c r="G26" s="263"/>
      <c r="H26" s="263"/>
      <c r="I26" s="263"/>
      <c r="J26" s="264"/>
      <c r="K26" s="265"/>
      <c r="L26" s="280"/>
    </row>
    <row r="27" spans="1:12" ht="12.75" customHeight="1" thickBot="1" x14ac:dyDescent="0.25">
      <c r="A27" s="280"/>
      <c r="B27" s="277"/>
      <c r="C27" s="285"/>
      <c r="D27" s="285"/>
      <c r="E27" s="788"/>
      <c r="F27" s="277"/>
      <c r="G27" s="263"/>
      <c r="H27" s="1310">
        <f>+[3]MES!$B$2</f>
        <v>43191</v>
      </c>
      <c r="I27" s="1311"/>
      <c r="J27" s="1311"/>
      <c r="K27" s="267"/>
      <c r="L27" s="280"/>
    </row>
    <row r="28" spans="1:12" ht="13.5" customHeight="1" thickBot="1" x14ac:dyDescent="0.25">
      <c r="A28" s="280"/>
      <c r="B28" s="379"/>
      <c r="C28" s="1315" t="s">
        <v>12</v>
      </c>
      <c r="D28" s="1308"/>
      <c r="E28" s="789">
        <v>12</v>
      </c>
      <c r="F28" s="277"/>
      <c r="G28" s="263"/>
      <c r="H28" s="1311"/>
      <c r="I28" s="1311"/>
      <c r="J28" s="1311"/>
      <c r="K28" s="267"/>
      <c r="L28" s="280"/>
    </row>
    <row r="29" spans="1:12" ht="12.75" hidden="1" customHeight="1" x14ac:dyDescent="0.2">
      <c r="A29" s="280"/>
      <c r="B29" s="278"/>
      <c r="C29" s="1306" t="s">
        <v>45</v>
      </c>
      <c r="D29" s="1306"/>
      <c r="E29" s="788">
        <v>12</v>
      </c>
      <c r="F29" s="277"/>
      <c r="G29" s="263"/>
      <c r="H29" s="1311"/>
      <c r="I29" s="1311"/>
      <c r="J29" s="1311"/>
      <c r="K29" s="267"/>
      <c r="L29" s="280"/>
    </row>
    <row r="30" spans="1:12" ht="22.5" customHeight="1" x14ac:dyDescent="0.2">
      <c r="A30" s="280"/>
      <c r="B30" s="278"/>
      <c r="C30" s="1314" t="s">
        <v>403</v>
      </c>
      <c r="D30" s="1314"/>
      <c r="E30" s="788">
        <v>12</v>
      </c>
      <c r="F30" s="277"/>
      <c r="G30" s="263"/>
      <c r="H30" s="1311"/>
      <c r="I30" s="1311"/>
      <c r="J30" s="1311"/>
      <c r="K30" s="267"/>
      <c r="L30" s="280"/>
    </row>
    <row r="31" spans="1:12" ht="12.75" customHeight="1" thickBot="1" x14ac:dyDescent="0.25">
      <c r="A31" s="280"/>
      <c r="B31" s="283"/>
      <c r="C31" s="292"/>
      <c r="D31" s="292"/>
      <c r="E31" s="790"/>
      <c r="F31" s="277"/>
      <c r="G31" s="263"/>
      <c r="H31" s="1311"/>
      <c r="I31" s="1311"/>
      <c r="J31" s="1311"/>
      <c r="K31" s="267"/>
      <c r="L31" s="280"/>
    </row>
    <row r="32" spans="1:12" ht="13.5" customHeight="1" thickBot="1" x14ac:dyDescent="0.25">
      <c r="A32" s="280"/>
      <c r="B32" s="300"/>
      <c r="C32" s="286" t="s">
        <v>11</v>
      </c>
      <c r="D32" s="286"/>
      <c r="E32" s="789">
        <v>13</v>
      </c>
      <c r="F32" s="277"/>
      <c r="G32" s="263"/>
      <c r="H32" s="1311"/>
      <c r="I32" s="1311"/>
      <c r="J32" s="1311"/>
      <c r="K32" s="267"/>
      <c r="L32" s="280"/>
    </row>
    <row r="33" spans="1:12" ht="12.75" customHeight="1" x14ac:dyDescent="0.2">
      <c r="A33" s="280"/>
      <c r="B33" s="278"/>
      <c r="C33" s="1304" t="s">
        <v>18</v>
      </c>
      <c r="D33" s="1304"/>
      <c r="E33" s="788">
        <v>13</v>
      </c>
      <c r="F33" s="277"/>
      <c r="G33" s="263"/>
      <c r="H33" s="1311"/>
      <c r="I33" s="1311"/>
      <c r="J33" s="1311"/>
      <c r="K33" s="267"/>
      <c r="L33" s="280"/>
    </row>
    <row r="34" spans="1:12" ht="12.75" customHeight="1" x14ac:dyDescent="0.2">
      <c r="A34" s="280"/>
      <c r="B34" s="278"/>
      <c r="C34" s="1305" t="s">
        <v>8</v>
      </c>
      <c r="D34" s="1305"/>
      <c r="E34" s="788">
        <v>14</v>
      </c>
      <c r="F34" s="277"/>
      <c r="G34" s="263"/>
      <c r="H34" s="268"/>
      <c r="I34" s="268"/>
      <c r="J34" s="268"/>
      <c r="K34" s="267"/>
      <c r="L34" s="280"/>
    </row>
    <row r="35" spans="1:12" ht="12.75" customHeight="1" x14ac:dyDescent="0.2">
      <c r="A35" s="280"/>
      <c r="B35" s="278"/>
      <c r="C35" s="1305" t="s">
        <v>26</v>
      </c>
      <c r="D35" s="1305"/>
      <c r="E35" s="788">
        <v>14</v>
      </c>
      <c r="F35" s="277"/>
      <c r="G35" s="263"/>
      <c r="H35" s="268"/>
      <c r="I35" s="268"/>
      <c r="J35" s="268"/>
      <c r="K35" s="267"/>
      <c r="L35" s="280"/>
    </row>
    <row r="36" spans="1:12" ht="12.75" customHeight="1" x14ac:dyDescent="0.2">
      <c r="A36" s="280"/>
      <c r="B36" s="278"/>
      <c r="C36" s="1305" t="s">
        <v>6</v>
      </c>
      <c r="D36" s="1305"/>
      <c r="E36" s="788">
        <v>15</v>
      </c>
      <c r="F36" s="277"/>
      <c r="G36" s="263"/>
      <c r="H36" s="268"/>
      <c r="I36" s="268"/>
      <c r="J36" s="268"/>
      <c r="K36" s="267"/>
      <c r="L36" s="280"/>
    </row>
    <row r="37" spans="1:12" ht="12.75" customHeight="1" x14ac:dyDescent="0.2">
      <c r="A37" s="280"/>
      <c r="B37" s="278"/>
      <c r="C37" s="1304" t="s">
        <v>49</v>
      </c>
      <c r="D37" s="1304"/>
      <c r="E37" s="788">
        <v>16</v>
      </c>
      <c r="F37" s="277"/>
      <c r="G37" s="263"/>
      <c r="H37" s="268"/>
      <c r="I37" s="268"/>
      <c r="J37" s="268"/>
      <c r="K37" s="267"/>
      <c r="L37" s="280"/>
    </row>
    <row r="38" spans="1:12" ht="12.75" customHeight="1" x14ac:dyDescent="0.2">
      <c r="A38" s="280"/>
      <c r="B38" s="284"/>
      <c r="C38" s="1305" t="s">
        <v>14</v>
      </c>
      <c r="D38" s="1305"/>
      <c r="E38" s="788">
        <v>16</v>
      </c>
      <c r="F38" s="277"/>
      <c r="G38" s="263"/>
      <c r="H38" s="263"/>
      <c r="I38" s="263"/>
      <c r="J38" s="264"/>
      <c r="K38" s="265"/>
      <c r="L38" s="280"/>
    </row>
    <row r="39" spans="1:12" ht="12.75" customHeight="1" x14ac:dyDescent="0.2">
      <c r="A39" s="280"/>
      <c r="B39" s="278"/>
      <c r="C39" s="1306" t="s">
        <v>31</v>
      </c>
      <c r="D39" s="1306"/>
      <c r="E39" s="788">
        <v>17</v>
      </c>
      <c r="F39" s="277"/>
      <c r="G39" s="263"/>
      <c r="H39" s="263"/>
      <c r="I39" s="263"/>
      <c r="J39" s="269"/>
      <c r="K39" s="269"/>
      <c r="L39" s="280"/>
    </row>
    <row r="40" spans="1:12" ht="13.5" thickBot="1" x14ac:dyDescent="0.25">
      <c r="A40" s="280"/>
      <c r="B40" s="280"/>
      <c r="C40" s="277"/>
      <c r="D40" s="277"/>
      <c r="E40" s="790"/>
      <c r="F40" s="277"/>
      <c r="G40" s="263"/>
      <c r="H40" s="263"/>
      <c r="I40" s="263"/>
      <c r="J40" s="269"/>
      <c r="K40" s="269"/>
      <c r="L40" s="280"/>
    </row>
    <row r="41" spans="1:12" ht="13.5" customHeight="1" thickBot="1" x14ac:dyDescent="0.25">
      <c r="A41" s="280"/>
      <c r="B41" s="363"/>
      <c r="C41" s="1312" t="s">
        <v>29</v>
      </c>
      <c r="D41" s="1308"/>
      <c r="E41" s="789">
        <v>18</v>
      </c>
      <c r="F41" s="277"/>
      <c r="G41" s="263"/>
      <c r="H41" s="263"/>
      <c r="I41" s="263"/>
      <c r="J41" s="269"/>
      <c r="K41" s="269"/>
      <c r="L41" s="280"/>
    </row>
    <row r="42" spans="1:12" x14ac:dyDescent="0.2">
      <c r="A42" s="280"/>
      <c r="B42" s="280"/>
      <c r="C42" s="1306" t="s">
        <v>30</v>
      </c>
      <c r="D42" s="1306"/>
      <c r="E42" s="788">
        <v>18</v>
      </c>
      <c r="F42" s="277"/>
      <c r="G42" s="263"/>
      <c r="H42" s="263"/>
      <c r="I42" s="263"/>
      <c r="J42" s="270"/>
      <c r="K42" s="270"/>
      <c r="L42" s="280"/>
    </row>
    <row r="43" spans="1:12" x14ac:dyDescent="0.2">
      <c r="A43" s="280"/>
      <c r="B43" s="284"/>
      <c r="C43" s="1306" t="s">
        <v>0</v>
      </c>
      <c r="D43" s="1306"/>
      <c r="E43" s="788">
        <v>19</v>
      </c>
      <c r="F43" s="277"/>
      <c r="G43" s="263"/>
      <c r="H43" s="263"/>
      <c r="I43" s="263"/>
      <c r="J43" s="271"/>
      <c r="K43" s="272"/>
      <c r="L43" s="280"/>
    </row>
    <row r="44" spans="1:12" x14ac:dyDescent="0.2">
      <c r="A44" s="280"/>
      <c r="B44" s="284"/>
      <c r="C44" s="1306" t="s">
        <v>16</v>
      </c>
      <c r="D44" s="1306"/>
      <c r="E44" s="788">
        <v>19</v>
      </c>
      <c r="F44" s="277"/>
      <c r="G44" s="263"/>
      <c r="H44" s="263"/>
      <c r="I44" s="263"/>
      <c r="J44" s="271"/>
      <c r="K44" s="272"/>
      <c r="L44" s="280"/>
    </row>
    <row r="45" spans="1:12" x14ac:dyDescent="0.2">
      <c r="A45" s="280"/>
      <c r="B45" s="284"/>
      <c r="C45" s="1306" t="s">
        <v>1</v>
      </c>
      <c r="D45" s="1306"/>
      <c r="E45" s="791">
        <v>19</v>
      </c>
      <c r="F45" s="287"/>
      <c r="G45" s="273"/>
      <c r="H45" s="274"/>
      <c r="I45" s="273"/>
      <c r="J45" s="273"/>
      <c r="K45" s="273"/>
      <c r="L45" s="280"/>
    </row>
    <row r="46" spans="1:12" x14ac:dyDescent="0.2">
      <c r="A46" s="280"/>
      <c r="B46" s="284"/>
      <c r="C46" s="1306" t="s">
        <v>22</v>
      </c>
      <c r="D46" s="1306"/>
      <c r="E46" s="791">
        <v>19</v>
      </c>
      <c r="F46" s="287"/>
      <c r="G46" s="273"/>
      <c r="H46" s="274"/>
      <c r="I46" s="273"/>
      <c r="J46" s="273"/>
      <c r="K46" s="273"/>
      <c r="L46" s="280"/>
    </row>
    <row r="47" spans="1:12" ht="12.75" customHeight="1" thickBot="1" x14ac:dyDescent="0.25">
      <c r="A47" s="280"/>
      <c r="B47" s="283"/>
      <c r="C47" s="283"/>
      <c r="D47" s="283"/>
      <c r="E47" s="792"/>
      <c r="F47" s="279"/>
      <c r="G47" s="271"/>
      <c r="H47" s="274"/>
      <c r="I47" s="271"/>
      <c r="J47" s="271"/>
      <c r="K47" s="272"/>
      <c r="L47" s="280"/>
    </row>
    <row r="48" spans="1:12" ht="13.5" customHeight="1" thickBot="1" x14ac:dyDescent="0.25">
      <c r="A48" s="280"/>
      <c r="B48" s="303"/>
      <c r="C48" s="1307" t="s">
        <v>38</v>
      </c>
      <c r="D48" s="1308"/>
      <c r="E48" s="787">
        <v>20</v>
      </c>
      <c r="F48" s="279"/>
      <c r="G48" s="271"/>
      <c r="H48" s="274"/>
      <c r="I48" s="271"/>
      <c r="J48" s="271"/>
      <c r="K48" s="272"/>
      <c r="L48" s="280"/>
    </row>
    <row r="49" spans="1:12" x14ac:dyDescent="0.2">
      <c r="A49" s="280"/>
      <c r="B49" s="280"/>
      <c r="C49" s="1306" t="s">
        <v>47</v>
      </c>
      <c r="D49" s="1306"/>
      <c r="E49" s="791">
        <v>20</v>
      </c>
      <c r="F49" s="279"/>
      <c r="G49" s="271"/>
      <c r="H49" s="274"/>
      <c r="I49" s="271"/>
      <c r="J49" s="271"/>
      <c r="K49" s="272"/>
      <c r="L49" s="280"/>
    </row>
    <row r="50" spans="1:12" ht="12.75" customHeight="1" x14ac:dyDescent="0.2">
      <c r="A50" s="280"/>
      <c r="B50" s="283"/>
      <c r="C50" s="1303" t="s">
        <v>411</v>
      </c>
      <c r="D50" s="1303"/>
      <c r="E50" s="793">
        <v>21</v>
      </c>
      <c r="F50" s="279"/>
      <c r="G50" s="271"/>
      <c r="H50" s="274"/>
      <c r="I50" s="271"/>
      <c r="J50" s="271"/>
      <c r="K50" s="272"/>
      <c r="L50" s="280"/>
    </row>
    <row r="51" spans="1:12" ht="11.25" customHeight="1" thickBot="1" x14ac:dyDescent="0.25">
      <c r="A51" s="280"/>
      <c r="B51" s="280"/>
      <c r="C51" s="288"/>
      <c r="D51" s="288"/>
      <c r="E51" s="788"/>
      <c r="F51" s="279"/>
      <c r="G51" s="271"/>
      <c r="H51" s="274"/>
      <c r="I51" s="271"/>
      <c r="J51" s="271"/>
      <c r="K51" s="272"/>
      <c r="L51" s="280"/>
    </row>
    <row r="52" spans="1:12" ht="13.5" thickBot="1" x14ac:dyDescent="0.25">
      <c r="A52" s="280"/>
      <c r="B52" s="299"/>
      <c r="C52" s="289" t="s">
        <v>4</v>
      </c>
      <c r="D52" s="289"/>
      <c r="E52" s="787">
        <v>22</v>
      </c>
      <c r="F52" s="287"/>
      <c r="G52" s="273"/>
      <c r="H52" s="274"/>
      <c r="I52" s="273"/>
      <c r="J52" s="273"/>
      <c r="K52" s="273"/>
      <c r="L52" s="280"/>
    </row>
    <row r="53" spans="1:12" ht="33" customHeight="1" x14ac:dyDescent="0.2">
      <c r="A53" s="280"/>
      <c r="B53" s="290"/>
      <c r="C53" s="291"/>
      <c r="D53" s="291"/>
      <c r="E53" s="794"/>
      <c r="F53" s="279"/>
      <c r="G53" s="271"/>
      <c r="H53" s="274"/>
      <c r="I53" s="271"/>
      <c r="J53" s="271"/>
      <c r="K53" s="272"/>
      <c r="L53" s="280"/>
    </row>
    <row r="54" spans="1:12" ht="33" customHeight="1" x14ac:dyDescent="0.2">
      <c r="A54" s="280"/>
      <c r="B54" s="280"/>
      <c r="C54" s="278"/>
      <c r="D54" s="278"/>
      <c r="E54" s="792"/>
      <c r="F54" s="279"/>
      <c r="G54" s="271"/>
      <c r="H54" s="274"/>
      <c r="I54" s="271"/>
      <c r="J54" s="271"/>
      <c r="K54" s="272"/>
      <c r="L54" s="280"/>
    </row>
    <row r="55" spans="1:12" ht="19.5" customHeight="1" x14ac:dyDescent="0.2">
      <c r="A55" s="280"/>
      <c r="B55" s="782" t="s">
        <v>50</v>
      </c>
      <c r="C55" s="782"/>
      <c r="D55" s="298"/>
      <c r="E55" s="795"/>
      <c r="F55" s="279"/>
      <c r="G55" s="271"/>
      <c r="H55" s="274"/>
      <c r="I55" s="271"/>
      <c r="J55" s="271"/>
      <c r="K55" s="272"/>
      <c r="L55" s="280"/>
    </row>
    <row r="56" spans="1:12" ht="21" customHeight="1" x14ac:dyDescent="0.2">
      <c r="A56" s="280"/>
      <c r="B56" s="280"/>
      <c r="C56" s="280"/>
      <c r="D56" s="280"/>
      <c r="E56" s="795"/>
      <c r="F56" s="279"/>
      <c r="G56" s="271"/>
      <c r="H56" s="274"/>
      <c r="I56" s="271"/>
      <c r="J56" s="271"/>
      <c r="K56" s="272"/>
      <c r="L56" s="280"/>
    </row>
    <row r="57" spans="1:12" ht="22.5" customHeight="1" x14ac:dyDescent="0.2">
      <c r="A57" s="280"/>
      <c r="B57" s="783" t="s">
        <v>381</v>
      </c>
      <c r="C57" s="781"/>
      <c r="D57" s="975">
        <f>+[3]RESUMO!$D$14</f>
        <v>43220</v>
      </c>
      <c r="E57" s="856"/>
      <c r="F57" s="781"/>
      <c r="G57" s="271"/>
      <c r="H57" s="274"/>
      <c r="I57" s="271"/>
      <c r="J57" s="271"/>
      <c r="K57" s="272"/>
      <c r="L57" s="280"/>
    </row>
    <row r="58" spans="1:12" ht="22.5" customHeight="1" x14ac:dyDescent="0.2">
      <c r="A58" s="280"/>
      <c r="B58" s="783" t="s">
        <v>382</v>
      </c>
      <c r="C58" s="364"/>
      <c r="D58" s="975">
        <f>+[3]RESUMO!$C$27</f>
        <v>43220</v>
      </c>
      <c r="E58" s="856"/>
      <c r="F58" s="365"/>
      <c r="G58" s="271"/>
      <c r="H58" s="274"/>
      <c r="I58" s="271"/>
      <c r="J58" s="271"/>
      <c r="K58" s="272"/>
      <c r="L58" s="280"/>
    </row>
    <row r="59" spans="1:12" s="137" customFormat="1" ht="28.5" customHeight="1" x14ac:dyDescent="0.2">
      <c r="A59" s="282"/>
      <c r="B59" s="1313"/>
      <c r="C59" s="1313"/>
      <c r="D59" s="1313"/>
      <c r="E59" s="792"/>
      <c r="F59" s="278"/>
      <c r="G59" s="275"/>
      <c r="H59" s="275"/>
      <c r="I59" s="275"/>
      <c r="J59" s="275"/>
      <c r="K59" s="275"/>
      <c r="L59" s="282"/>
    </row>
    <row r="60" spans="1:12" ht="7.5" customHeight="1" x14ac:dyDescent="0.2">
      <c r="A60" s="280"/>
      <c r="B60" s="1313"/>
      <c r="C60" s="1313"/>
      <c r="D60" s="1313"/>
      <c r="E60" s="796"/>
      <c r="F60" s="281"/>
      <c r="G60" s="281"/>
      <c r="H60" s="281"/>
      <c r="I60" s="281"/>
      <c r="J60" s="281"/>
      <c r="K60" s="281"/>
      <c r="L60" s="281"/>
    </row>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sheetPr>
  <dimension ref="A1:M64"/>
  <sheetViews>
    <sheetView zoomScaleNormal="100" workbookViewId="0"/>
  </sheetViews>
  <sheetFormatPr defaultRowHeight="12.75" x14ac:dyDescent="0.2"/>
  <cols>
    <col min="1" max="1" width="1" style="408" customWidth="1"/>
    <col min="2" max="2" width="2.5703125" style="408" customWidth="1"/>
    <col min="3" max="3" width="1" style="408" customWidth="1"/>
    <col min="4" max="4" width="42.28515625" style="408" customWidth="1"/>
    <col min="5" max="5" width="0.28515625" style="408" customWidth="1"/>
    <col min="6" max="6" width="8" style="408" customWidth="1"/>
    <col min="7" max="7" width="11.28515625" style="408" customWidth="1"/>
    <col min="8" max="8" width="8" style="408" customWidth="1"/>
    <col min="9" max="9" width="13.28515625" style="408" customWidth="1"/>
    <col min="10" max="10" width="11.42578125" style="408" customWidth="1"/>
    <col min="11" max="11" width="2.5703125" style="408" customWidth="1"/>
    <col min="12" max="12" width="1" style="408" customWidth="1"/>
    <col min="13" max="16384" width="9.140625" style="408"/>
  </cols>
  <sheetData>
    <row r="1" spans="1:12" x14ac:dyDescent="0.2">
      <c r="A1" s="403"/>
      <c r="B1" s="573"/>
      <c r="C1" s="1422"/>
      <c r="D1" s="1422"/>
      <c r="E1" s="995"/>
      <c r="F1" s="407"/>
      <c r="G1" s="407"/>
      <c r="H1" s="1083"/>
      <c r="I1" s="1084" t="s">
        <v>479</v>
      </c>
      <c r="J1" s="1084"/>
      <c r="K1" s="1084"/>
      <c r="L1" s="403"/>
    </row>
    <row r="2" spans="1:12" ht="6" customHeight="1" x14ac:dyDescent="0.2">
      <c r="A2" s="403"/>
      <c r="B2" s="996"/>
      <c r="C2" s="997"/>
      <c r="D2" s="997"/>
      <c r="E2" s="997"/>
      <c r="F2" s="574"/>
      <c r="G2" s="574"/>
      <c r="H2" s="413"/>
      <c r="I2" s="413"/>
      <c r="J2" s="1423" t="s">
        <v>70</v>
      </c>
      <c r="K2" s="413"/>
      <c r="L2" s="403"/>
    </row>
    <row r="3" spans="1:12" ht="13.5" thickBot="1" x14ac:dyDescent="0.25">
      <c r="A3" s="403"/>
      <c r="B3" s="466"/>
      <c r="C3" s="413"/>
      <c r="D3" s="413"/>
      <c r="E3" s="413"/>
      <c r="F3" s="413"/>
      <c r="G3" s="413"/>
      <c r="H3" s="413"/>
      <c r="I3" s="413"/>
      <c r="J3" s="1424"/>
      <c r="K3" s="750"/>
      <c r="L3" s="403"/>
    </row>
    <row r="4" spans="1:12" ht="15" thickBot="1" x14ac:dyDescent="0.25">
      <c r="A4" s="403"/>
      <c r="B4" s="466"/>
      <c r="C4" s="1425" t="s">
        <v>482</v>
      </c>
      <c r="D4" s="1426"/>
      <c r="E4" s="1426"/>
      <c r="F4" s="1426"/>
      <c r="G4" s="1426"/>
      <c r="H4" s="1426"/>
      <c r="I4" s="1426"/>
      <c r="J4" s="1427"/>
      <c r="K4" s="413"/>
      <c r="L4" s="403"/>
    </row>
    <row r="5" spans="1:12" ht="7.5" customHeight="1" x14ac:dyDescent="0.2">
      <c r="A5" s="403"/>
      <c r="B5" s="466"/>
      <c r="C5" s="1085" t="s">
        <v>78</v>
      </c>
      <c r="D5" s="413"/>
      <c r="E5" s="413"/>
      <c r="F5" s="413"/>
      <c r="G5" s="413"/>
      <c r="H5" s="413"/>
      <c r="I5" s="413"/>
      <c r="J5" s="750"/>
      <c r="K5" s="413"/>
      <c r="L5" s="403"/>
    </row>
    <row r="6" spans="1:12" s="417" customFormat="1" ht="22.5" customHeight="1" x14ac:dyDescent="0.2">
      <c r="A6" s="415"/>
      <c r="B6" s="567"/>
      <c r="C6" s="1428">
        <v>2015</v>
      </c>
      <c r="D6" s="1429"/>
      <c r="E6" s="576"/>
      <c r="F6" s="1432" t="s">
        <v>383</v>
      </c>
      <c r="G6" s="1432"/>
      <c r="H6" s="1433" t="s">
        <v>431</v>
      </c>
      <c r="I6" s="1432"/>
      <c r="J6" s="1434" t="s">
        <v>432</v>
      </c>
      <c r="K6" s="411"/>
      <c r="L6" s="415"/>
    </row>
    <row r="7" spans="1:12" s="417" customFormat="1" ht="32.25" customHeight="1" x14ac:dyDescent="0.2">
      <c r="A7" s="415"/>
      <c r="B7" s="567"/>
      <c r="C7" s="1430"/>
      <c r="D7" s="1431"/>
      <c r="E7" s="576"/>
      <c r="F7" s="999" t="s">
        <v>433</v>
      </c>
      <c r="G7" s="999" t="s">
        <v>434</v>
      </c>
      <c r="H7" s="1000" t="s">
        <v>433</v>
      </c>
      <c r="I7" s="1001" t="s">
        <v>435</v>
      </c>
      <c r="J7" s="1435"/>
      <c r="K7" s="411"/>
      <c r="L7" s="415"/>
    </row>
    <row r="8" spans="1:12" s="417" customFormat="1" ht="18.75" customHeight="1" x14ac:dyDescent="0.2">
      <c r="A8" s="415"/>
      <c r="B8" s="567"/>
      <c r="C8" s="1419" t="s">
        <v>68</v>
      </c>
      <c r="D8" s="1419"/>
      <c r="E8" s="1002"/>
      <c r="F8" s="1003">
        <v>45317</v>
      </c>
      <c r="G8" s="1004">
        <v>18.317744165177814</v>
      </c>
      <c r="H8" s="1005">
        <v>881024</v>
      </c>
      <c r="I8" s="1006">
        <v>32.781776061546203</v>
      </c>
      <c r="J8" s="1006">
        <v>28.724645412612386</v>
      </c>
      <c r="K8" s="835"/>
      <c r="L8" s="415"/>
    </row>
    <row r="9" spans="1:12" s="417" customFormat="1" ht="17.25" customHeight="1" x14ac:dyDescent="0.2">
      <c r="A9" s="415"/>
      <c r="B9" s="567"/>
      <c r="C9" s="1095" t="s">
        <v>350</v>
      </c>
      <c r="D9" s="1096"/>
      <c r="E9" s="1096"/>
      <c r="F9" s="1097">
        <v>1415</v>
      </c>
      <c r="G9" s="1098">
        <v>11.416814587703728</v>
      </c>
      <c r="H9" s="1099">
        <v>8093</v>
      </c>
      <c r="I9" s="1100">
        <v>13.273305779702158</v>
      </c>
      <c r="J9" s="1100">
        <v>23.113554924008366</v>
      </c>
      <c r="K9" s="1101"/>
      <c r="L9" s="415"/>
    </row>
    <row r="10" spans="1:12" s="838" customFormat="1" ht="17.25" customHeight="1" x14ac:dyDescent="0.2">
      <c r="A10" s="836"/>
      <c r="B10" s="837"/>
      <c r="C10" s="1095" t="s">
        <v>351</v>
      </c>
      <c r="D10" s="1102"/>
      <c r="E10" s="1102"/>
      <c r="F10" s="1097">
        <v>164</v>
      </c>
      <c r="G10" s="1098">
        <v>30.483271375464682</v>
      </c>
      <c r="H10" s="1099">
        <v>3300</v>
      </c>
      <c r="I10" s="1100">
        <v>38.919683924991155</v>
      </c>
      <c r="J10" s="1100">
        <v>24.583333333333247</v>
      </c>
      <c r="K10" s="1047"/>
      <c r="L10" s="836"/>
    </row>
    <row r="11" spans="1:12" s="838" customFormat="1" ht="17.25" customHeight="1" x14ac:dyDescent="0.2">
      <c r="A11" s="836"/>
      <c r="B11" s="837"/>
      <c r="C11" s="1095" t="s">
        <v>352</v>
      </c>
      <c r="D11" s="1102"/>
      <c r="E11" s="1102"/>
      <c r="F11" s="1097">
        <v>6634</v>
      </c>
      <c r="G11" s="1098">
        <v>21.226083061368143</v>
      </c>
      <c r="H11" s="1099">
        <v>198406</v>
      </c>
      <c r="I11" s="1100">
        <v>33.168388004908238</v>
      </c>
      <c r="J11" s="1100">
        <v>28.168039273005903</v>
      </c>
      <c r="K11" s="1047"/>
      <c r="L11" s="836"/>
    </row>
    <row r="12" spans="1:12" s="417" customFormat="1" ht="24" customHeight="1" x14ac:dyDescent="0.2">
      <c r="A12" s="415"/>
      <c r="B12" s="567"/>
      <c r="C12" s="1103"/>
      <c r="D12" s="1104" t="s">
        <v>436</v>
      </c>
      <c r="E12" s="1104"/>
      <c r="F12" s="1105">
        <v>1154</v>
      </c>
      <c r="G12" s="1106">
        <v>20.79653991710218</v>
      </c>
      <c r="H12" s="1107">
        <v>32662</v>
      </c>
      <c r="I12" s="1108">
        <v>36.49263153190396</v>
      </c>
      <c r="J12" s="1108">
        <v>20.197140407813308</v>
      </c>
      <c r="K12" s="1101"/>
      <c r="L12" s="415"/>
    </row>
    <row r="13" spans="1:12" s="417" customFormat="1" ht="24" customHeight="1" x14ac:dyDescent="0.2">
      <c r="A13" s="415"/>
      <c r="B13" s="567"/>
      <c r="C13" s="1103"/>
      <c r="D13" s="1104" t="s">
        <v>437</v>
      </c>
      <c r="E13" s="1104"/>
      <c r="F13" s="1105">
        <v>928</v>
      </c>
      <c r="G13" s="1106">
        <v>12.85852847443536</v>
      </c>
      <c r="H13" s="1107">
        <v>21907</v>
      </c>
      <c r="I13" s="1108">
        <v>12.930815679654344</v>
      </c>
      <c r="J13" s="1108">
        <v>25.995800429086756</v>
      </c>
      <c r="K13" s="1101"/>
      <c r="L13" s="415"/>
    </row>
    <row r="14" spans="1:12" s="417" customFormat="1" ht="18" customHeight="1" x14ac:dyDescent="0.2">
      <c r="A14" s="415"/>
      <c r="B14" s="567"/>
      <c r="C14" s="1103"/>
      <c r="D14" s="1104" t="s">
        <v>438</v>
      </c>
      <c r="E14" s="1104"/>
      <c r="F14" s="1105">
        <v>315</v>
      </c>
      <c r="G14" s="1106">
        <v>21.472392638036812</v>
      </c>
      <c r="H14" s="1107">
        <v>10108</v>
      </c>
      <c r="I14" s="1108">
        <v>43.744319903059683</v>
      </c>
      <c r="J14" s="1108">
        <v>32.076177285318579</v>
      </c>
      <c r="K14" s="1101"/>
      <c r="L14" s="415"/>
    </row>
    <row r="15" spans="1:12" s="417" customFormat="1" ht="24" customHeight="1" x14ac:dyDescent="0.2">
      <c r="A15" s="415"/>
      <c r="B15" s="567"/>
      <c r="C15" s="1103"/>
      <c r="D15" s="1104" t="s">
        <v>439</v>
      </c>
      <c r="E15" s="1104"/>
      <c r="F15" s="1105">
        <v>218</v>
      </c>
      <c r="G15" s="1106">
        <v>46.581196581196579</v>
      </c>
      <c r="H15" s="1107">
        <v>8257</v>
      </c>
      <c r="I15" s="1108">
        <v>61.426871001339087</v>
      </c>
      <c r="J15" s="1108">
        <v>32.409834080174384</v>
      </c>
      <c r="K15" s="1101"/>
      <c r="L15" s="415"/>
    </row>
    <row r="16" spans="1:12" s="417" customFormat="1" ht="17.25" customHeight="1" x14ac:dyDescent="0.2">
      <c r="A16" s="415"/>
      <c r="B16" s="567"/>
      <c r="C16" s="1103"/>
      <c r="D16" s="1104" t="s">
        <v>394</v>
      </c>
      <c r="E16" s="1104"/>
      <c r="F16" s="1105">
        <v>59</v>
      </c>
      <c r="G16" s="1106">
        <v>65.555555555555557</v>
      </c>
      <c r="H16" s="1107">
        <v>4616</v>
      </c>
      <c r="I16" s="1108">
        <v>69.403097278604719</v>
      </c>
      <c r="J16" s="1108">
        <v>38.040727902946067</v>
      </c>
      <c r="K16" s="1101"/>
      <c r="L16" s="415"/>
    </row>
    <row r="17" spans="1:12" s="417" customFormat="1" ht="17.25" customHeight="1" x14ac:dyDescent="0.2">
      <c r="A17" s="415"/>
      <c r="B17" s="567"/>
      <c r="C17" s="1103"/>
      <c r="D17" s="1104" t="s">
        <v>395</v>
      </c>
      <c r="E17" s="1104"/>
      <c r="F17" s="1105">
        <v>291</v>
      </c>
      <c r="G17" s="1106">
        <v>41.630901287553648</v>
      </c>
      <c r="H17" s="1107">
        <v>13210</v>
      </c>
      <c r="I17" s="1108">
        <v>53.518616051533442</v>
      </c>
      <c r="J17" s="1108">
        <v>26.97411052233161</v>
      </c>
      <c r="K17" s="1101"/>
      <c r="L17" s="415"/>
    </row>
    <row r="18" spans="1:12" s="417" customFormat="1" ht="17.25" customHeight="1" x14ac:dyDescent="0.2">
      <c r="A18" s="415"/>
      <c r="B18" s="567"/>
      <c r="C18" s="1103"/>
      <c r="D18" s="1104" t="s">
        <v>396</v>
      </c>
      <c r="E18" s="1104"/>
      <c r="F18" s="1105">
        <v>471</v>
      </c>
      <c r="G18" s="1106">
        <v>24.685534591194969</v>
      </c>
      <c r="H18" s="1107">
        <v>11013</v>
      </c>
      <c r="I18" s="1108">
        <v>31.24166690306658</v>
      </c>
      <c r="J18" s="1108">
        <v>24.066830109870139</v>
      </c>
      <c r="K18" s="1101"/>
      <c r="L18" s="415"/>
    </row>
    <row r="19" spans="1:12" s="417" customFormat="1" ht="17.25" customHeight="1" x14ac:dyDescent="0.2">
      <c r="A19" s="415"/>
      <c r="B19" s="567"/>
      <c r="C19" s="1103"/>
      <c r="D19" s="1104" t="s">
        <v>440</v>
      </c>
      <c r="E19" s="1104"/>
      <c r="F19" s="1105">
        <v>1363</v>
      </c>
      <c r="G19" s="1106">
        <v>24.369747899159663</v>
      </c>
      <c r="H19" s="1107">
        <v>26553</v>
      </c>
      <c r="I19" s="1108">
        <v>34.632390343154519</v>
      </c>
      <c r="J19" s="1108">
        <v>28.278047678228685</v>
      </c>
      <c r="K19" s="1101"/>
      <c r="L19" s="415"/>
    </row>
    <row r="20" spans="1:12" s="417" customFormat="1" ht="36.75" customHeight="1" x14ac:dyDescent="0.2">
      <c r="A20" s="415"/>
      <c r="B20" s="567"/>
      <c r="C20" s="1103"/>
      <c r="D20" s="1104" t="s">
        <v>441</v>
      </c>
      <c r="E20" s="1104"/>
      <c r="F20" s="1105">
        <v>803</v>
      </c>
      <c r="G20" s="1106">
        <v>30.683989300726022</v>
      </c>
      <c r="H20" s="1107">
        <v>29893</v>
      </c>
      <c r="I20" s="1108">
        <v>45.182207040401444</v>
      </c>
      <c r="J20" s="1108">
        <v>28.998260462315535</v>
      </c>
      <c r="K20" s="1101"/>
      <c r="L20" s="415"/>
    </row>
    <row r="21" spans="1:12" s="417" customFormat="1" ht="23.25" customHeight="1" x14ac:dyDescent="0.2">
      <c r="A21" s="415"/>
      <c r="B21" s="567"/>
      <c r="C21" s="1103"/>
      <c r="D21" s="1104" t="s">
        <v>442</v>
      </c>
      <c r="E21" s="1104"/>
      <c r="F21" s="1105">
        <v>188</v>
      </c>
      <c r="G21" s="1106">
        <v>41.409691629955944</v>
      </c>
      <c r="H21" s="1107">
        <v>21970</v>
      </c>
      <c r="I21" s="1108">
        <v>68.934140754918261</v>
      </c>
      <c r="J21" s="1108">
        <v>41.580109239872449</v>
      </c>
      <c r="K21" s="1101"/>
      <c r="L21" s="415"/>
    </row>
    <row r="22" spans="1:12" s="417" customFormat="1" ht="18" customHeight="1" x14ac:dyDescent="0.2">
      <c r="A22" s="415"/>
      <c r="B22" s="567"/>
      <c r="C22" s="1103"/>
      <c r="D22" s="1109" t="s">
        <v>443</v>
      </c>
      <c r="E22" s="1104"/>
      <c r="F22" s="1105">
        <v>844</v>
      </c>
      <c r="G22" s="1106">
        <v>16.2557781201849</v>
      </c>
      <c r="H22" s="1107">
        <v>18217</v>
      </c>
      <c r="I22" s="1108">
        <v>29.659237068754983</v>
      </c>
      <c r="J22" s="1108">
        <v>24.126145907668956</v>
      </c>
      <c r="K22" s="1101"/>
      <c r="L22" s="415"/>
    </row>
    <row r="23" spans="1:12" s="841" customFormat="1" ht="18" customHeight="1" x14ac:dyDescent="0.2">
      <c r="A23" s="839"/>
      <c r="B23" s="840"/>
      <c r="C23" s="1095" t="s">
        <v>444</v>
      </c>
      <c r="D23" s="1104"/>
      <c r="E23" s="1104"/>
      <c r="F23" s="1110">
        <v>100</v>
      </c>
      <c r="G23" s="1111">
        <v>52.356020942408378</v>
      </c>
      <c r="H23" s="1099">
        <v>5441</v>
      </c>
      <c r="I23" s="1100">
        <v>81.500898741761532</v>
      </c>
      <c r="J23" s="1100">
        <v>31.59639772100698</v>
      </c>
      <c r="K23" s="1101"/>
      <c r="L23" s="839"/>
    </row>
    <row r="24" spans="1:12" s="841" customFormat="1" ht="18" customHeight="1" x14ac:dyDescent="0.2">
      <c r="A24" s="839"/>
      <c r="B24" s="840"/>
      <c r="C24" s="1095" t="s">
        <v>353</v>
      </c>
      <c r="D24" s="1104"/>
      <c r="E24" s="1104"/>
      <c r="F24" s="1110">
        <v>282</v>
      </c>
      <c r="G24" s="1111">
        <v>47.959183673469383</v>
      </c>
      <c r="H24" s="1099">
        <v>11510</v>
      </c>
      <c r="I24" s="1100">
        <v>54.42337699181995</v>
      </c>
      <c r="J24" s="1100">
        <v>26.54526498696794</v>
      </c>
      <c r="K24" s="1101"/>
      <c r="L24" s="839"/>
    </row>
    <row r="25" spans="1:12" s="841" customFormat="1" ht="18" customHeight="1" x14ac:dyDescent="0.2">
      <c r="A25" s="839"/>
      <c r="B25" s="840"/>
      <c r="C25" s="1095" t="s">
        <v>354</v>
      </c>
      <c r="D25" s="1104"/>
      <c r="E25" s="1104"/>
      <c r="F25" s="1110">
        <v>3783</v>
      </c>
      <c r="G25" s="1111">
        <v>15.18362432269717</v>
      </c>
      <c r="H25" s="1099">
        <v>44246</v>
      </c>
      <c r="I25" s="1100">
        <v>22.479639480355846</v>
      </c>
      <c r="J25" s="1100">
        <v>24.274216878361358</v>
      </c>
      <c r="K25" s="1101"/>
      <c r="L25" s="839"/>
    </row>
    <row r="26" spans="1:12" s="841" customFormat="1" ht="18" customHeight="1" x14ac:dyDescent="0.2">
      <c r="A26" s="839"/>
      <c r="B26" s="840"/>
      <c r="C26" s="1112" t="s">
        <v>355</v>
      </c>
      <c r="D26" s="1109"/>
      <c r="E26" s="1109"/>
      <c r="F26" s="1110">
        <v>11492</v>
      </c>
      <c r="G26" s="1111">
        <v>17.153518919322337</v>
      </c>
      <c r="H26" s="1099">
        <v>184933</v>
      </c>
      <c r="I26" s="1100">
        <v>35.554124330715474</v>
      </c>
      <c r="J26" s="1100">
        <v>30.780839547295233</v>
      </c>
      <c r="K26" s="1101"/>
      <c r="L26" s="839"/>
    </row>
    <row r="27" spans="1:12" s="841" customFormat="1" ht="22.5" customHeight="1" x14ac:dyDescent="0.2">
      <c r="A27" s="839"/>
      <c r="B27" s="840"/>
      <c r="C27" s="1113"/>
      <c r="D27" s="1109" t="s">
        <v>445</v>
      </c>
      <c r="E27" s="1109"/>
      <c r="F27" s="1114">
        <v>1932</v>
      </c>
      <c r="G27" s="1115">
        <v>17.463617463617464</v>
      </c>
      <c r="H27" s="1107">
        <v>15893</v>
      </c>
      <c r="I27" s="1108">
        <v>24.055154459731494</v>
      </c>
      <c r="J27" s="1108">
        <v>26.655823318441936</v>
      </c>
      <c r="K27" s="1101"/>
      <c r="L27" s="839"/>
    </row>
    <row r="28" spans="1:12" s="841" customFormat="1" ht="17.25" customHeight="1" x14ac:dyDescent="0.2">
      <c r="A28" s="839"/>
      <c r="B28" s="840"/>
      <c r="C28" s="1113"/>
      <c r="D28" s="1109" t="s">
        <v>446</v>
      </c>
      <c r="E28" s="1109"/>
      <c r="F28" s="1114">
        <v>3909</v>
      </c>
      <c r="G28" s="1115">
        <v>20.720911741319906</v>
      </c>
      <c r="H28" s="1107">
        <v>46035</v>
      </c>
      <c r="I28" s="1108">
        <v>28.231246627091206</v>
      </c>
      <c r="J28" s="1108">
        <v>25.448941023134406</v>
      </c>
      <c r="K28" s="1101"/>
      <c r="L28" s="839"/>
    </row>
    <row r="29" spans="1:12" s="841" customFormat="1" ht="17.25" customHeight="1" x14ac:dyDescent="0.2">
      <c r="A29" s="839"/>
      <c r="B29" s="840"/>
      <c r="C29" s="1113"/>
      <c r="D29" s="1109" t="s">
        <v>447</v>
      </c>
      <c r="E29" s="1109"/>
      <c r="F29" s="1114">
        <v>5651</v>
      </c>
      <c r="G29" s="1115">
        <v>15.24536649850271</v>
      </c>
      <c r="H29" s="1107">
        <v>123005</v>
      </c>
      <c r="I29" s="1108">
        <v>42.268016439184635</v>
      </c>
      <c r="J29" s="1108">
        <v>33.30929637006593</v>
      </c>
      <c r="K29" s="1101"/>
      <c r="L29" s="839"/>
    </row>
    <row r="30" spans="1:12" s="841" customFormat="1" ht="17.25" customHeight="1" x14ac:dyDescent="0.2">
      <c r="A30" s="839"/>
      <c r="B30" s="840"/>
      <c r="C30" s="1112" t="s">
        <v>356</v>
      </c>
      <c r="D30" s="1116"/>
      <c r="E30" s="1116"/>
      <c r="F30" s="1110">
        <v>1856</v>
      </c>
      <c r="G30" s="1111">
        <v>20.751341681574239</v>
      </c>
      <c r="H30" s="1099">
        <v>59926</v>
      </c>
      <c r="I30" s="1100">
        <v>44.786069279922273</v>
      </c>
      <c r="J30" s="1100">
        <v>33.255431699095389</v>
      </c>
      <c r="K30" s="1101"/>
      <c r="L30" s="839"/>
    </row>
    <row r="31" spans="1:12" s="841" customFormat="1" ht="17.25" customHeight="1" x14ac:dyDescent="0.2">
      <c r="A31" s="839"/>
      <c r="B31" s="840"/>
      <c r="C31" s="1112" t="s">
        <v>357</v>
      </c>
      <c r="D31" s="1117"/>
      <c r="E31" s="1117"/>
      <c r="F31" s="1110">
        <v>3343</v>
      </c>
      <c r="G31" s="1111">
        <v>11.150767178118747</v>
      </c>
      <c r="H31" s="1099">
        <v>45847</v>
      </c>
      <c r="I31" s="1100">
        <v>22.708226017355472</v>
      </c>
      <c r="J31" s="1100">
        <v>27.164372805199875</v>
      </c>
      <c r="K31" s="1101"/>
      <c r="L31" s="839"/>
    </row>
    <row r="32" spans="1:12" s="841" customFormat="1" ht="17.25" customHeight="1" x14ac:dyDescent="0.2">
      <c r="A32" s="839"/>
      <c r="B32" s="840"/>
      <c r="C32" s="1112" t="s">
        <v>448</v>
      </c>
      <c r="D32" s="1117"/>
      <c r="E32" s="1117"/>
      <c r="F32" s="1110">
        <v>1018</v>
      </c>
      <c r="G32" s="1111">
        <v>25.399201596806385</v>
      </c>
      <c r="H32" s="1099">
        <v>29639</v>
      </c>
      <c r="I32" s="1100">
        <v>41.03192402469751</v>
      </c>
      <c r="J32" s="1100">
        <v>31.333681973076153</v>
      </c>
      <c r="K32" s="1101"/>
      <c r="L32" s="839"/>
    </row>
    <row r="33" spans="1:13" s="841" customFormat="1" ht="17.25" customHeight="1" x14ac:dyDescent="0.2">
      <c r="A33" s="839"/>
      <c r="B33" s="840"/>
      <c r="C33" s="1112" t="s">
        <v>358</v>
      </c>
      <c r="D33" s="1118"/>
      <c r="E33" s="1118"/>
      <c r="F33" s="1110">
        <v>986</v>
      </c>
      <c r="G33" s="1111">
        <v>31.816715069377217</v>
      </c>
      <c r="H33" s="1099">
        <v>59588</v>
      </c>
      <c r="I33" s="1100">
        <v>75.146287328490715</v>
      </c>
      <c r="J33" s="1100">
        <v>29.250738403705267</v>
      </c>
      <c r="K33" s="1101"/>
      <c r="L33" s="839">
        <v>607</v>
      </c>
    </row>
    <row r="34" spans="1:13" s="841" customFormat="1" ht="17.25" customHeight="1" x14ac:dyDescent="0.2">
      <c r="A34" s="839"/>
      <c r="B34" s="840"/>
      <c r="C34" s="1112" t="s">
        <v>359</v>
      </c>
      <c r="D34" s="1119"/>
      <c r="E34" s="1119"/>
      <c r="F34" s="1110">
        <v>705</v>
      </c>
      <c r="G34" s="1111">
        <v>12.591534202536167</v>
      </c>
      <c r="H34" s="1099">
        <v>3063</v>
      </c>
      <c r="I34" s="1100">
        <v>14.874708624708624</v>
      </c>
      <c r="J34" s="1100">
        <v>26.413320274240935</v>
      </c>
      <c r="K34" s="1101"/>
      <c r="L34" s="839"/>
    </row>
    <row r="35" spans="1:13" s="841" customFormat="1" ht="17.25" customHeight="1" x14ac:dyDescent="0.2">
      <c r="A35" s="839"/>
      <c r="B35" s="840"/>
      <c r="C35" s="1095" t="s">
        <v>449</v>
      </c>
      <c r="D35" s="1120"/>
      <c r="E35" s="1120"/>
      <c r="F35" s="1110">
        <v>5355</v>
      </c>
      <c r="G35" s="1111">
        <v>28.351334180432019</v>
      </c>
      <c r="H35" s="1099">
        <v>43173</v>
      </c>
      <c r="I35" s="1100">
        <v>35.368860852824312</v>
      </c>
      <c r="J35" s="1100">
        <v>32.199939777175665</v>
      </c>
      <c r="K35" s="1101"/>
      <c r="L35" s="839"/>
    </row>
    <row r="36" spans="1:13" s="841" customFormat="1" ht="17.25" customHeight="1" x14ac:dyDescent="0.2">
      <c r="A36" s="839"/>
      <c r="B36" s="840"/>
      <c r="C36" s="1095" t="s">
        <v>450</v>
      </c>
      <c r="D36" s="1121"/>
      <c r="E36" s="1121"/>
      <c r="F36" s="1110">
        <v>1416</v>
      </c>
      <c r="G36" s="1111">
        <v>21.223021582733814</v>
      </c>
      <c r="H36" s="1099">
        <v>67427</v>
      </c>
      <c r="I36" s="1100">
        <v>26.836510103442375</v>
      </c>
      <c r="J36" s="1100">
        <v>29.070283417622026</v>
      </c>
      <c r="K36" s="1101"/>
      <c r="L36" s="839"/>
    </row>
    <row r="37" spans="1:13" s="841" customFormat="1" ht="17.25" customHeight="1" x14ac:dyDescent="0.2">
      <c r="A37" s="839"/>
      <c r="B37" s="840"/>
      <c r="C37" s="1095" t="s">
        <v>451</v>
      </c>
      <c r="D37" s="1122"/>
      <c r="E37" s="1121"/>
      <c r="F37" s="1110">
        <v>175</v>
      </c>
      <c r="G37" s="1111">
        <v>29.36241610738255</v>
      </c>
      <c r="H37" s="1099">
        <v>2812</v>
      </c>
      <c r="I37" s="1100">
        <v>26.202012672381663</v>
      </c>
      <c r="J37" s="1100">
        <v>50.698790896159338</v>
      </c>
      <c r="K37" s="1101"/>
      <c r="L37" s="839"/>
      <c r="M37" s="1007"/>
    </row>
    <row r="38" spans="1:13" s="841" customFormat="1" ht="17.25" customHeight="1" x14ac:dyDescent="0.2">
      <c r="A38" s="839"/>
      <c r="B38" s="840"/>
      <c r="C38" s="1112" t="s">
        <v>360</v>
      </c>
      <c r="D38" s="1104"/>
      <c r="E38" s="1104"/>
      <c r="F38" s="1110">
        <v>912</v>
      </c>
      <c r="G38" s="1111">
        <v>26.327944572748269</v>
      </c>
      <c r="H38" s="1099">
        <v>15326</v>
      </c>
      <c r="I38" s="1100">
        <v>28.541100227196541</v>
      </c>
      <c r="J38" s="1100">
        <v>23.708795510896273</v>
      </c>
      <c r="K38" s="1101"/>
      <c r="L38" s="839"/>
      <c r="M38" s="1007"/>
    </row>
    <row r="39" spans="1:13" s="841" customFormat="1" ht="17.25" customHeight="1" x14ac:dyDescent="0.2">
      <c r="A39" s="839"/>
      <c r="B39" s="840"/>
      <c r="C39" s="1112" t="s">
        <v>361</v>
      </c>
      <c r="D39" s="1104"/>
      <c r="E39" s="1104"/>
      <c r="F39" s="1110">
        <v>3358</v>
      </c>
      <c r="G39" s="1111">
        <v>24.130497269330267</v>
      </c>
      <c r="H39" s="1099">
        <v>78515</v>
      </c>
      <c r="I39" s="1100">
        <v>32.825643426927769</v>
      </c>
      <c r="J39" s="1100">
        <v>23.710195504043696</v>
      </c>
      <c r="K39" s="1101"/>
      <c r="L39" s="839"/>
      <c r="M39" s="1007"/>
    </row>
    <row r="40" spans="1:13" s="841" customFormat="1" ht="17.25" customHeight="1" x14ac:dyDescent="0.2">
      <c r="A40" s="839"/>
      <c r="B40" s="840"/>
      <c r="C40" s="1112" t="s">
        <v>452</v>
      </c>
      <c r="D40" s="1096"/>
      <c r="E40" s="1096"/>
      <c r="F40" s="1110">
        <v>402</v>
      </c>
      <c r="G40" s="1111">
        <v>14.602252088630586</v>
      </c>
      <c r="H40" s="1099">
        <v>4912</v>
      </c>
      <c r="I40" s="1100">
        <v>22.494962447334675</v>
      </c>
      <c r="J40" s="1100">
        <v>21.812092833876253</v>
      </c>
      <c r="K40" s="1101"/>
      <c r="L40" s="839"/>
      <c r="M40" s="1007"/>
    </row>
    <row r="41" spans="1:13" s="841" customFormat="1" ht="17.25" customHeight="1" x14ac:dyDescent="0.2">
      <c r="A41" s="839"/>
      <c r="B41" s="840"/>
      <c r="C41" s="1112" t="s">
        <v>362</v>
      </c>
      <c r="D41" s="1096"/>
      <c r="E41" s="1096"/>
      <c r="F41" s="1110">
        <v>1920</v>
      </c>
      <c r="G41" s="1111">
        <v>15.253833320092159</v>
      </c>
      <c r="H41" s="1099">
        <v>14859</v>
      </c>
      <c r="I41" s="1100">
        <v>21.713525835866264</v>
      </c>
      <c r="J41" s="1100">
        <v>26.275725149740893</v>
      </c>
      <c r="K41" s="1101"/>
      <c r="L41" s="839"/>
      <c r="M41" s="1007"/>
    </row>
    <row r="42" spans="1:13" s="580" customFormat="1" ht="17.25" customHeight="1" x14ac:dyDescent="0.2">
      <c r="A42" s="839"/>
      <c r="B42" s="840"/>
      <c r="C42" s="1112" t="s">
        <v>397</v>
      </c>
      <c r="D42" s="1096"/>
      <c r="E42" s="1096"/>
      <c r="F42" s="1123">
        <v>1</v>
      </c>
      <c r="G42" s="1111">
        <v>7.6923076923076925</v>
      </c>
      <c r="H42" s="1099">
        <v>8</v>
      </c>
      <c r="I42" s="1100">
        <v>8.791208791208792</v>
      </c>
      <c r="J42" s="1100">
        <v>8.625</v>
      </c>
      <c r="K42" s="1101"/>
      <c r="L42" s="839"/>
      <c r="M42" s="1008"/>
    </row>
    <row r="43" spans="1:13" ht="39" customHeight="1" x14ac:dyDescent="0.2">
      <c r="A43" s="403"/>
      <c r="B43" s="466"/>
      <c r="C43" s="1420" t="s">
        <v>453</v>
      </c>
      <c r="D43" s="1420"/>
      <c r="E43" s="1420"/>
      <c r="F43" s="1420"/>
      <c r="G43" s="1420"/>
      <c r="H43" s="1420"/>
      <c r="I43" s="1420"/>
      <c r="J43" s="1420"/>
      <c r="K43" s="1420"/>
      <c r="L43" s="151"/>
      <c r="M43" s="430"/>
    </row>
    <row r="44" spans="1:13" s="434" customFormat="1" ht="13.5" customHeight="1" x14ac:dyDescent="0.2">
      <c r="A44" s="578"/>
      <c r="B44" s="579"/>
      <c r="C44" s="1124" t="s">
        <v>462</v>
      </c>
      <c r="D44" s="1125"/>
      <c r="E44" s="1125"/>
      <c r="F44" s="1126"/>
      <c r="G44" s="1126"/>
      <c r="H44" s="1126"/>
      <c r="I44" s="1126"/>
      <c r="J44" s="1127"/>
      <c r="K44" s="1125"/>
      <c r="L44" s="578"/>
      <c r="M44" s="584"/>
    </row>
    <row r="45" spans="1:13" s="434" customFormat="1" ht="13.5" customHeight="1" x14ac:dyDescent="0.2">
      <c r="A45" s="431"/>
      <c r="B45" s="583">
        <v>12</v>
      </c>
      <c r="C45" s="1421">
        <f>+[3]MES!$B$2</f>
        <v>43191</v>
      </c>
      <c r="D45" s="1421"/>
      <c r="E45" s="994"/>
      <c r="F45" s="151"/>
      <c r="G45" s="151"/>
      <c r="H45" s="151"/>
      <c r="I45" s="151"/>
      <c r="J45" s="151"/>
      <c r="K45" s="582"/>
      <c r="L45" s="431"/>
      <c r="M45" s="584"/>
    </row>
    <row r="46" spans="1:13" x14ac:dyDescent="0.2">
      <c r="A46" s="584"/>
      <c r="B46" s="585"/>
      <c r="C46" s="586"/>
      <c r="D46" s="152"/>
      <c r="E46" s="152"/>
      <c r="F46" s="152"/>
      <c r="G46" s="152"/>
      <c r="H46" s="152"/>
      <c r="I46" s="152"/>
      <c r="J46" s="152"/>
      <c r="K46" s="587"/>
      <c r="L46" s="584"/>
      <c r="M46" s="430"/>
    </row>
    <row r="47" spans="1:13" x14ac:dyDescent="0.2">
      <c r="A47" s="430"/>
      <c r="B47" s="430"/>
      <c r="C47" s="430"/>
      <c r="D47" s="430"/>
      <c r="E47" s="430"/>
      <c r="F47" s="1010"/>
      <c r="G47" s="1010"/>
      <c r="H47" s="1010"/>
      <c r="I47" s="1010"/>
      <c r="J47" s="1011"/>
      <c r="K47" s="1009"/>
      <c r="L47" s="1012"/>
      <c r="M47" s="430"/>
    </row>
    <row r="48" spans="1:13" x14ac:dyDescent="0.2">
      <c r="J48" s="1009"/>
      <c r="K48" s="1009"/>
      <c r="L48" s="1009"/>
      <c r="M48" s="430"/>
    </row>
    <row r="49" spans="7:13" x14ac:dyDescent="0.2">
      <c r="J49" s="1009"/>
      <c r="K49" s="1009"/>
      <c r="L49" s="1009"/>
      <c r="M49" s="430"/>
    </row>
    <row r="50" spans="7:13" x14ac:dyDescent="0.2">
      <c r="J50" s="1009"/>
      <c r="K50" s="1009"/>
      <c r="L50" s="1009"/>
      <c r="M50" s="430"/>
    </row>
    <row r="51" spans="7:13" x14ac:dyDescent="0.2">
      <c r="J51" s="1009"/>
      <c r="K51" s="1009"/>
      <c r="L51" s="1009"/>
      <c r="M51" s="430"/>
    </row>
    <row r="52" spans="7:13" x14ac:dyDescent="0.2">
      <c r="J52" s="1009"/>
      <c r="K52" s="1009"/>
      <c r="L52" s="1009"/>
    </row>
    <row r="53" spans="7:13" x14ac:dyDescent="0.2">
      <c r="J53" s="1009"/>
      <c r="K53" s="1009"/>
      <c r="L53" s="1009"/>
    </row>
    <row r="54" spans="7:13" x14ac:dyDescent="0.2">
      <c r="J54" s="1013"/>
      <c r="K54" s="1009"/>
      <c r="L54" s="1009"/>
    </row>
    <row r="55" spans="7:13" x14ac:dyDescent="0.2">
      <c r="J55" s="1009"/>
      <c r="K55" s="1009"/>
      <c r="L55" s="1009"/>
    </row>
    <row r="56" spans="7:13" x14ac:dyDescent="0.2">
      <c r="J56" s="1009"/>
      <c r="K56" s="1009"/>
      <c r="L56" s="1009"/>
    </row>
    <row r="57" spans="7:13" x14ac:dyDescent="0.2">
      <c r="J57" s="1009"/>
      <c r="K57" s="1009"/>
      <c r="L57" s="1009"/>
    </row>
    <row r="58" spans="7:13" x14ac:dyDescent="0.2">
      <c r="J58" s="1009"/>
      <c r="K58" s="1009"/>
      <c r="L58" s="1009"/>
    </row>
    <row r="64" spans="7:13" x14ac:dyDescent="0.2">
      <c r="G64" s="413"/>
    </row>
  </sheetData>
  <mergeCells count="10">
    <mergeCell ref="C1:D1"/>
    <mergeCell ref="J2:J3"/>
    <mergeCell ref="C4:J4"/>
    <mergeCell ref="C6:D7"/>
    <mergeCell ref="F6:G6"/>
    <mergeCell ref="H6:I6"/>
    <mergeCell ref="J6:J7"/>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AI84"/>
  <sheetViews>
    <sheetView workbookViewId="0"/>
  </sheetViews>
  <sheetFormatPr defaultRowHeight="12.75" x14ac:dyDescent="0.2"/>
  <cols>
    <col min="1" max="1" width="1" style="173" customWidth="1"/>
    <col min="2" max="2" width="2.42578125" style="173" customWidth="1"/>
    <col min="3" max="3" width="2" style="173" customWidth="1"/>
    <col min="4" max="4" width="15.42578125" style="173" customWidth="1"/>
    <col min="5" max="6" width="8" style="173" customWidth="1"/>
    <col min="7" max="7" width="8.28515625" style="173" customWidth="1"/>
    <col min="8" max="8" width="8" style="173" customWidth="1"/>
    <col min="9" max="9" width="7.7109375" style="173" customWidth="1"/>
    <col min="10" max="10" width="8.140625" style="173" customWidth="1"/>
    <col min="11" max="11" width="8" style="173" customWidth="1"/>
    <col min="12" max="12" width="7.7109375" style="173" customWidth="1"/>
    <col min="13" max="13" width="8.140625" style="173" customWidth="1"/>
    <col min="14" max="14" width="8" style="173" customWidth="1"/>
    <col min="15" max="15" width="2.5703125" style="173" customWidth="1"/>
    <col min="16" max="16" width="1" style="173" customWidth="1"/>
    <col min="17" max="16384" width="9.140625" style="173"/>
  </cols>
  <sheetData>
    <row r="1" spans="1:35" x14ac:dyDescent="0.2">
      <c r="A1" s="172"/>
      <c r="B1" s="1436" t="s">
        <v>380</v>
      </c>
      <c r="C1" s="1436"/>
      <c r="D1" s="1436"/>
      <c r="E1" s="1436"/>
      <c r="F1" s="1436"/>
      <c r="G1" s="233"/>
      <c r="H1" s="233"/>
      <c r="I1" s="233"/>
      <c r="J1" s="233"/>
      <c r="K1" s="233"/>
      <c r="L1" s="233"/>
      <c r="M1" s="233"/>
      <c r="N1" s="233"/>
      <c r="O1" s="233"/>
      <c r="P1" s="1137"/>
    </row>
    <row r="2" spans="1:35" ht="6" customHeight="1" x14ac:dyDescent="0.2">
      <c r="A2" s="172"/>
      <c r="B2" s="170"/>
      <c r="C2" s="170"/>
      <c r="D2" s="170"/>
      <c r="E2" s="170"/>
      <c r="F2" s="170"/>
      <c r="G2" s="170"/>
      <c r="H2" s="170"/>
      <c r="I2" s="170"/>
      <c r="J2" s="170"/>
      <c r="K2" s="170"/>
      <c r="L2" s="170"/>
      <c r="M2" s="170"/>
      <c r="N2" s="170"/>
      <c r="O2" s="234"/>
      <c r="P2" s="1137"/>
    </row>
    <row r="3" spans="1:35" ht="13.5" thickBot="1" x14ac:dyDescent="0.25">
      <c r="A3" s="172"/>
      <c r="B3" s="174"/>
      <c r="C3" s="174"/>
      <c r="D3" s="174"/>
      <c r="E3" s="174"/>
      <c r="F3" s="174"/>
      <c r="G3" s="174"/>
      <c r="H3" s="174"/>
      <c r="I3" s="174"/>
      <c r="J3" s="174"/>
      <c r="K3" s="174"/>
      <c r="L3" s="174"/>
      <c r="M3" s="174"/>
      <c r="N3" s="1619" t="s">
        <v>70</v>
      </c>
      <c r="O3" s="235"/>
      <c r="P3" s="1137"/>
    </row>
    <row r="4" spans="1:35" s="1141" customFormat="1" ht="13.5" thickBot="1" x14ac:dyDescent="0.25">
      <c r="A4" s="1138"/>
      <c r="B4" s="1139"/>
      <c r="C4" s="1299" t="s">
        <v>493</v>
      </c>
      <c r="D4" s="1300"/>
      <c r="E4" s="1300"/>
      <c r="F4" s="1300"/>
      <c r="G4" s="1300"/>
      <c r="H4" s="1300"/>
      <c r="I4" s="1300"/>
      <c r="J4" s="1300"/>
      <c r="K4" s="1300"/>
      <c r="L4" s="1300"/>
      <c r="M4" s="1300"/>
      <c r="N4" s="393"/>
      <c r="O4" s="235"/>
      <c r="P4" s="1140"/>
    </row>
    <row r="5" spans="1:35" s="1145" customFormat="1" ht="4.5" customHeight="1" x14ac:dyDescent="0.2">
      <c r="A5" s="1142"/>
      <c r="B5" s="204"/>
      <c r="C5" s="1143"/>
      <c r="D5" s="1143"/>
      <c r="E5" s="1143"/>
      <c r="F5" s="1143"/>
      <c r="G5" s="1143"/>
      <c r="H5" s="1143"/>
      <c r="I5" s="1143"/>
      <c r="J5" s="1143"/>
      <c r="K5" s="1143"/>
      <c r="L5" s="1143"/>
      <c r="M5" s="1143"/>
      <c r="N5" s="1143"/>
      <c r="O5" s="235"/>
      <c r="P5" s="1144"/>
    </row>
    <row r="6" spans="1:35" s="1145" customFormat="1" ht="13.5" customHeight="1" x14ac:dyDescent="0.2">
      <c r="A6" s="1142"/>
      <c r="B6" s="204"/>
      <c r="C6" s="1146"/>
      <c r="D6" s="1146"/>
      <c r="E6" s="1144"/>
      <c r="F6" s="1147">
        <v>2008</v>
      </c>
      <c r="G6" s="1147">
        <v>2009</v>
      </c>
      <c r="H6" s="1147">
        <v>2010</v>
      </c>
      <c r="I6" s="1147">
        <v>2011</v>
      </c>
      <c r="J6" s="1147">
        <v>2012</v>
      </c>
      <c r="K6" s="1147">
        <v>2013</v>
      </c>
      <c r="L6" s="1147">
        <v>2014</v>
      </c>
      <c r="M6" s="1147">
        <v>2015</v>
      </c>
      <c r="N6" s="1147">
        <v>2016</v>
      </c>
      <c r="O6" s="235"/>
      <c r="P6" s="173"/>
    </row>
    <row r="7" spans="1:35" s="1145" customFormat="1" ht="3" customHeight="1" x14ac:dyDescent="0.2">
      <c r="A7" s="1142"/>
      <c r="B7" s="204"/>
      <c r="C7" s="1146"/>
      <c r="D7" s="1146"/>
      <c r="E7" s="1144"/>
      <c r="F7" s="1148"/>
      <c r="G7" s="1148"/>
      <c r="H7" s="1149"/>
      <c r="I7" s="1149"/>
      <c r="J7" s="1150"/>
      <c r="K7" s="1151"/>
      <c r="L7" s="1151"/>
      <c r="M7" s="1151"/>
      <c r="N7" s="1151"/>
      <c r="O7" s="235"/>
      <c r="P7" s="173"/>
    </row>
    <row r="8" spans="1:35" s="1159" customFormat="1" ht="11.25" customHeight="1" x14ac:dyDescent="0.2">
      <c r="A8" s="1152"/>
      <c r="B8" s="1153"/>
      <c r="C8" s="1154" t="s">
        <v>383</v>
      </c>
      <c r="D8" s="1155"/>
      <c r="E8" s="1158"/>
      <c r="F8" s="1156">
        <v>343663</v>
      </c>
      <c r="G8" s="1156">
        <v>336378</v>
      </c>
      <c r="H8" s="1156">
        <v>283311</v>
      </c>
      <c r="I8" s="1156">
        <v>281015</v>
      </c>
      <c r="J8" s="1156">
        <v>268026</v>
      </c>
      <c r="K8" s="1156">
        <v>265860</v>
      </c>
      <c r="L8" s="1156">
        <v>270181</v>
      </c>
      <c r="M8" s="1156">
        <v>273060</v>
      </c>
      <c r="N8" s="1156">
        <v>276332</v>
      </c>
      <c r="O8" s="1157"/>
      <c r="P8" s="1145"/>
      <c r="Q8" s="1620"/>
      <c r="R8" s="1145"/>
      <c r="S8" s="1145"/>
      <c r="T8" s="1145"/>
      <c r="U8" s="1145"/>
      <c r="V8" s="1145"/>
      <c r="W8" s="1145"/>
      <c r="X8" s="1145"/>
      <c r="Y8" s="1145"/>
      <c r="Z8" s="1145"/>
      <c r="AA8" s="1145"/>
      <c r="AB8" s="1145"/>
      <c r="AC8" s="1145"/>
      <c r="AD8" s="1145"/>
      <c r="AE8" s="1145"/>
      <c r="AF8" s="1145"/>
      <c r="AG8" s="1145"/>
      <c r="AH8" s="1145"/>
      <c r="AI8" s="1145"/>
    </row>
    <row r="9" spans="1:35" s="1159" customFormat="1" ht="11.25" customHeight="1" x14ac:dyDescent="0.2">
      <c r="A9" s="1152"/>
      <c r="B9" s="1153"/>
      <c r="C9" s="1154" t="s">
        <v>384</v>
      </c>
      <c r="D9" s="1155"/>
      <c r="E9" s="1158"/>
      <c r="F9" s="1156">
        <v>400210</v>
      </c>
      <c r="G9" s="1156">
        <v>390129</v>
      </c>
      <c r="H9" s="1156">
        <v>337570</v>
      </c>
      <c r="I9" s="1156">
        <v>334499</v>
      </c>
      <c r="J9" s="1156">
        <v>319177</v>
      </c>
      <c r="K9" s="1156">
        <v>315112</v>
      </c>
      <c r="L9" s="1156">
        <v>318886</v>
      </c>
      <c r="M9" s="1156">
        <v>321500</v>
      </c>
      <c r="N9" s="1156">
        <v>324933</v>
      </c>
      <c r="O9" s="1160"/>
      <c r="P9" s="1145"/>
      <c r="Q9" s="1620"/>
      <c r="R9" s="1145"/>
      <c r="S9" s="1145"/>
      <c r="T9" s="1145"/>
      <c r="U9" s="1145"/>
      <c r="V9" s="1145"/>
      <c r="W9" s="1145"/>
      <c r="X9" s="1145"/>
      <c r="Y9" s="1145"/>
      <c r="Z9" s="1145"/>
      <c r="AA9" s="1145"/>
      <c r="AB9" s="1145"/>
      <c r="AC9" s="1145"/>
      <c r="AD9" s="1145"/>
      <c r="AE9" s="1145"/>
      <c r="AF9" s="1145"/>
      <c r="AG9" s="1145"/>
      <c r="AH9" s="1145"/>
      <c r="AI9" s="1145"/>
    </row>
    <row r="10" spans="1:35" s="1159" customFormat="1" ht="11.25" customHeight="1" x14ac:dyDescent="0.2">
      <c r="A10" s="1152"/>
      <c r="B10" s="1153"/>
      <c r="C10" s="1154" t="s">
        <v>494</v>
      </c>
      <c r="D10" s="1155"/>
      <c r="E10" s="1158"/>
      <c r="F10" s="1156">
        <v>3138017</v>
      </c>
      <c r="G10" s="1156">
        <v>2998781</v>
      </c>
      <c r="H10" s="1156">
        <v>2779077</v>
      </c>
      <c r="I10" s="1156">
        <v>2735237</v>
      </c>
      <c r="J10" s="1156">
        <v>2559732</v>
      </c>
      <c r="K10" s="1156">
        <v>2555676</v>
      </c>
      <c r="L10" s="1156">
        <v>2636881</v>
      </c>
      <c r="M10" s="1156">
        <v>2716011</v>
      </c>
      <c r="N10" s="1156">
        <v>2819978</v>
      </c>
      <c r="O10" s="1160"/>
      <c r="P10" s="1621"/>
      <c r="Q10" s="1622"/>
      <c r="R10" s="1621"/>
      <c r="S10" s="1621"/>
      <c r="T10" s="1621"/>
      <c r="U10" s="1621"/>
      <c r="V10" s="1621"/>
      <c r="W10" s="1621"/>
      <c r="X10" s="1621"/>
      <c r="Y10" s="1621"/>
      <c r="Z10" s="1621"/>
      <c r="AA10" s="1621"/>
      <c r="AB10" s="1621"/>
      <c r="AC10" s="1621"/>
      <c r="AD10" s="1621"/>
      <c r="AE10" s="1621"/>
      <c r="AF10" s="1621"/>
      <c r="AG10" s="1621"/>
      <c r="AH10" s="1621"/>
      <c r="AI10" s="1621"/>
    </row>
    <row r="11" spans="1:35" s="1159" customFormat="1" ht="11.25" customHeight="1" x14ac:dyDescent="0.2">
      <c r="A11" s="1152"/>
      <c r="B11" s="1153"/>
      <c r="C11" s="1154" t="s">
        <v>495</v>
      </c>
      <c r="D11" s="1155"/>
      <c r="E11" s="1158"/>
      <c r="F11" s="1156">
        <v>2894365</v>
      </c>
      <c r="G11" s="1156">
        <v>2759400</v>
      </c>
      <c r="H11" s="1156">
        <v>2599509</v>
      </c>
      <c r="I11" s="1156">
        <v>2553741</v>
      </c>
      <c r="J11" s="1156">
        <v>2387386</v>
      </c>
      <c r="K11" s="1156">
        <v>2384121</v>
      </c>
      <c r="L11" s="1156">
        <v>2458163</v>
      </c>
      <c r="M11" s="1156">
        <v>2537653</v>
      </c>
      <c r="N11" s="1156">
        <v>2641919</v>
      </c>
      <c r="O11" s="1160"/>
      <c r="P11" s="1621"/>
      <c r="Q11" s="1622"/>
      <c r="R11" s="1621"/>
      <c r="S11" s="1621"/>
      <c r="T11" s="1621"/>
      <c r="U11" s="1621"/>
      <c r="V11" s="1621"/>
      <c r="W11" s="1621"/>
      <c r="X11" s="1621"/>
      <c r="Y11" s="1621"/>
      <c r="Z11" s="1621"/>
      <c r="AA11" s="1621"/>
      <c r="AB11" s="1621"/>
      <c r="AC11" s="1621"/>
      <c r="AD11" s="1621"/>
      <c r="AE11" s="1621"/>
      <c r="AF11" s="1621"/>
      <c r="AG11" s="1621"/>
      <c r="AH11" s="1621"/>
      <c r="AI11" s="1621"/>
    </row>
    <row r="12" spans="1:35" s="1628" customFormat="1" ht="9.75" customHeight="1" x14ac:dyDescent="0.2">
      <c r="A12" s="1623"/>
      <c r="B12" s="1624"/>
      <c r="C12" s="1154" t="s">
        <v>580</v>
      </c>
      <c r="D12" s="1155"/>
      <c r="E12" s="1625"/>
      <c r="F12" s="1626"/>
      <c r="G12" s="1626"/>
      <c r="H12" s="1626"/>
      <c r="I12" s="1626"/>
      <c r="J12" s="1626"/>
      <c r="K12" s="1626"/>
      <c r="L12" s="1626"/>
      <c r="M12" s="1626"/>
      <c r="N12" s="1626"/>
      <c r="O12" s="1161"/>
      <c r="P12" s="1621"/>
      <c r="Q12" s="1627"/>
      <c r="R12" s="1621"/>
      <c r="S12" s="1621"/>
      <c r="T12" s="1621"/>
      <c r="U12" s="1621"/>
      <c r="V12" s="1621"/>
      <c r="W12" s="1621"/>
      <c r="X12" s="1621"/>
      <c r="Y12" s="1621"/>
      <c r="Z12" s="1621"/>
      <c r="AA12" s="1621"/>
      <c r="AB12" s="1621"/>
      <c r="AC12" s="1621"/>
      <c r="AD12" s="1621"/>
      <c r="AE12" s="1621"/>
      <c r="AF12" s="1621"/>
      <c r="AG12" s="1621"/>
      <c r="AH12" s="1621"/>
      <c r="AI12" s="1621"/>
    </row>
    <row r="13" spans="1:35" s="1628" customFormat="1" ht="11.25" customHeight="1" x14ac:dyDescent="0.2">
      <c r="A13" s="1623"/>
      <c r="B13" s="1624"/>
      <c r="C13" s="1625"/>
      <c r="D13" s="1629" t="s">
        <v>581</v>
      </c>
      <c r="E13" s="1625"/>
      <c r="F13" s="1626">
        <v>846.1337237422581</v>
      </c>
      <c r="G13" s="1626">
        <v>870.33975224698497</v>
      </c>
      <c r="H13" s="1626">
        <v>900.03881579759502</v>
      </c>
      <c r="I13" s="1626">
        <v>906.10728754671709</v>
      </c>
      <c r="J13" s="1626">
        <v>915.01247006081212</v>
      </c>
      <c r="K13" s="1626">
        <v>912.18298170177309</v>
      </c>
      <c r="L13" s="1626">
        <v>909.49144915721399</v>
      </c>
      <c r="M13" s="1626">
        <v>913.92544791377406</v>
      </c>
      <c r="N13" s="1626">
        <v>924.9392153090821</v>
      </c>
      <c r="O13" s="1160"/>
      <c r="P13" s="1621"/>
      <c r="Q13" s="1627"/>
      <c r="R13" s="1621"/>
      <c r="S13" s="1621"/>
      <c r="T13" s="1621"/>
      <c r="U13" s="1621"/>
      <c r="V13" s="1621"/>
      <c r="W13" s="1621"/>
      <c r="X13" s="1621"/>
      <c r="Y13" s="1621"/>
      <c r="Z13" s="1621"/>
      <c r="AA13" s="1621"/>
      <c r="AB13" s="1621"/>
      <c r="AC13" s="1621"/>
      <c r="AD13" s="1621"/>
      <c r="AE13" s="1621"/>
      <c r="AF13" s="1621"/>
      <c r="AG13" s="1621"/>
      <c r="AH13" s="1621"/>
      <c r="AI13" s="1621"/>
    </row>
    <row r="14" spans="1:35" s="1628" customFormat="1" ht="11.25" customHeight="1" x14ac:dyDescent="0.2">
      <c r="A14" s="1623"/>
      <c r="B14" s="1624"/>
      <c r="C14" s="1629"/>
      <c r="D14" s="1629" t="s">
        <v>582</v>
      </c>
      <c r="E14" s="1625"/>
      <c r="F14" s="1626">
        <v>600</v>
      </c>
      <c r="G14" s="1626">
        <v>615.5</v>
      </c>
      <c r="H14" s="1626">
        <v>634</v>
      </c>
      <c r="I14" s="1626">
        <v>641.92999999999995</v>
      </c>
      <c r="J14" s="1626">
        <v>641.92999999999995</v>
      </c>
      <c r="K14" s="1626">
        <v>641.92999999999995</v>
      </c>
      <c r="L14" s="1626">
        <v>641.92999999999995</v>
      </c>
      <c r="M14" s="1626">
        <v>650</v>
      </c>
      <c r="N14" s="1626">
        <v>650</v>
      </c>
      <c r="O14" s="1160"/>
      <c r="P14" s="1621"/>
      <c r="Q14" s="1622"/>
      <c r="R14" s="1621"/>
      <c r="S14" s="1621"/>
      <c r="T14" s="1621"/>
      <c r="U14" s="1621"/>
      <c r="V14" s="1621"/>
      <c r="W14" s="1621"/>
      <c r="X14" s="1621"/>
      <c r="Y14" s="1621"/>
      <c r="Z14" s="1621"/>
      <c r="AA14" s="1621"/>
      <c r="AB14" s="1621"/>
      <c r="AC14" s="1621"/>
      <c r="AD14" s="1621"/>
      <c r="AE14" s="1621"/>
      <c r="AF14" s="1621"/>
      <c r="AG14" s="1621"/>
      <c r="AH14" s="1621"/>
      <c r="AI14" s="1621"/>
    </row>
    <row r="15" spans="1:35" s="1628" customFormat="1" ht="9.75" customHeight="1" x14ac:dyDescent="0.2">
      <c r="A15" s="1623"/>
      <c r="B15" s="1624"/>
      <c r="C15" s="1630" t="s">
        <v>583</v>
      </c>
      <c r="D15" s="1155"/>
      <c r="E15" s="1625"/>
      <c r="F15" s="1626"/>
      <c r="G15" s="1626"/>
      <c r="H15" s="1626"/>
      <c r="I15" s="1626"/>
      <c r="J15" s="1626"/>
      <c r="K15" s="1626"/>
      <c r="L15" s="1626"/>
      <c r="M15" s="1626"/>
      <c r="N15" s="1626"/>
      <c r="O15" s="1161"/>
      <c r="P15" s="1159"/>
      <c r="Q15" s="1631"/>
      <c r="R15" s="1159"/>
      <c r="S15" s="1159"/>
      <c r="T15" s="1159"/>
      <c r="U15" s="1159"/>
      <c r="V15" s="1159"/>
      <c r="W15" s="1159"/>
      <c r="X15" s="1159"/>
      <c r="Y15" s="1159"/>
      <c r="Z15" s="1159"/>
      <c r="AA15" s="1159"/>
      <c r="AB15" s="1159"/>
      <c r="AC15" s="1159"/>
      <c r="AD15" s="1159"/>
      <c r="AE15" s="1159"/>
      <c r="AF15" s="1159"/>
      <c r="AG15" s="1159"/>
      <c r="AH15" s="1159"/>
      <c r="AI15" s="1159"/>
    </row>
    <row r="16" spans="1:35" s="1159" customFormat="1" ht="11.25" customHeight="1" x14ac:dyDescent="0.2">
      <c r="A16" s="1152"/>
      <c r="B16" s="1153"/>
      <c r="C16" s="1158"/>
      <c r="D16" s="1629" t="s">
        <v>584</v>
      </c>
      <c r="E16" s="1158"/>
      <c r="F16" s="1626">
        <v>1010.3760072203901</v>
      </c>
      <c r="G16" s="1626">
        <v>1036.4416794790202</v>
      </c>
      <c r="H16" s="1626">
        <v>1076.2614484440001</v>
      </c>
      <c r="I16" s="1626">
        <v>1084.5540077386001</v>
      </c>
      <c r="J16" s="1626">
        <v>1095.58619281857</v>
      </c>
      <c r="K16" s="1626">
        <v>1093.8178723953499</v>
      </c>
      <c r="L16" s="1626">
        <v>1093.20854089105</v>
      </c>
      <c r="M16" s="1626">
        <v>1096.65734127991</v>
      </c>
      <c r="N16" s="1632">
        <v>1107.85636561875</v>
      </c>
      <c r="O16" s="1160"/>
      <c r="P16" s="1621"/>
      <c r="Q16" s="1622"/>
      <c r="R16" s="1621"/>
      <c r="S16" s="1621"/>
      <c r="T16" s="1621"/>
      <c r="U16" s="1621"/>
      <c r="V16" s="1621"/>
      <c r="W16" s="1621"/>
      <c r="X16" s="1621"/>
      <c r="Y16" s="1621"/>
      <c r="Z16" s="1621"/>
      <c r="AA16" s="1621"/>
      <c r="AB16" s="1621"/>
      <c r="AC16" s="1621"/>
      <c r="AD16" s="1621"/>
      <c r="AE16" s="1621"/>
      <c r="AF16" s="1621"/>
      <c r="AG16" s="1621"/>
      <c r="AH16" s="1621"/>
      <c r="AI16" s="1621"/>
    </row>
    <row r="17" spans="1:17" s="1159" customFormat="1" ht="11.25" customHeight="1" x14ac:dyDescent="0.2">
      <c r="A17" s="1152"/>
      <c r="B17" s="1153"/>
      <c r="C17" s="1162"/>
      <c r="D17" s="1634" t="s">
        <v>585</v>
      </c>
      <c r="E17" s="1158"/>
      <c r="F17" s="1626">
        <v>721.82</v>
      </c>
      <c r="G17" s="1626">
        <v>740</v>
      </c>
      <c r="H17" s="1626">
        <v>768.375</v>
      </c>
      <c r="I17" s="1626">
        <v>776</v>
      </c>
      <c r="J17" s="1626">
        <v>783.62</v>
      </c>
      <c r="K17" s="1626">
        <v>785.45</v>
      </c>
      <c r="L17" s="1626">
        <v>786.99</v>
      </c>
      <c r="M17" s="1626">
        <v>790.03</v>
      </c>
      <c r="N17" s="1626">
        <v>800</v>
      </c>
      <c r="O17" s="1160"/>
      <c r="P17" s="1628"/>
      <c r="Q17" s="1633"/>
    </row>
    <row r="18" spans="1:17" s="1159" customFormat="1" ht="11.25" customHeight="1" x14ac:dyDescent="0.2">
      <c r="A18" s="1152"/>
      <c r="B18" s="1153"/>
      <c r="C18" s="1154" t="s">
        <v>586</v>
      </c>
      <c r="D18" s="1163"/>
      <c r="E18" s="1158"/>
      <c r="F18" s="1156">
        <v>2171074</v>
      </c>
      <c r="G18" s="1156">
        <v>2082235</v>
      </c>
      <c r="H18" s="1156">
        <v>2073784</v>
      </c>
      <c r="I18" s="1156">
        <v>2038354</v>
      </c>
      <c r="J18" s="1156">
        <v>1910957</v>
      </c>
      <c r="K18" s="1156">
        <v>1890511</v>
      </c>
      <c r="L18" s="1156">
        <v>1928307</v>
      </c>
      <c r="M18" s="1156">
        <v>1991131</v>
      </c>
      <c r="N18" s="1156">
        <v>2054911</v>
      </c>
      <c r="O18" s="1160"/>
      <c r="P18" s="1628"/>
      <c r="Q18" s="1633"/>
    </row>
    <row r="19" spans="1:17" s="1628" customFormat="1" ht="9.75" customHeight="1" thickBot="1" x14ac:dyDescent="0.25">
      <c r="A19" s="1623"/>
      <c r="B19" s="1624"/>
      <c r="C19" s="1154"/>
      <c r="D19" s="1155"/>
      <c r="E19" s="1155"/>
      <c r="F19" s="1635"/>
      <c r="G19" s="1635"/>
      <c r="H19" s="1635"/>
      <c r="I19" s="1635"/>
      <c r="J19" s="1635"/>
      <c r="K19" s="1635"/>
      <c r="L19" s="1635"/>
      <c r="M19" s="1635"/>
      <c r="N19" s="1635"/>
      <c r="O19" s="1161"/>
    </row>
    <row r="20" spans="1:17" s="202" customFormat="1" ht="13.5" thickBot="1" x14ac:dyDescent="0.25">
      <c r="A20" s="201"/>
      <c r="B20" s="175"/>
      <c r="C20" s="1299" t="s">
        <v>587</v>
      </c>
      <c r="D20" s="1300"/>
      <c r="E20" s="1300"/>
      <c r="F20" s="1300"/>
      <c r="G20" s="1300"/>
      <c r="H20" s="1300"/>
      <c r="I20" s="1300"/>
      <c r="J20" s="1300"/>
      <c r="K20" s="1300"/>
      <c r="L20" s="1300"/>
      <c r="M20" s="1300"/>
      <c r="N20" s="393"/>
      <c r="O20" s="1160"/>
      <c r="P20" s="1164"/>
    </row>
    <row r="21" spans="1:17" s="202" customFormat="1" ht="4.5" customHeight="1" x14ac:dyDescent="0.2">
      <c r="A21" s="201"/>
      <c r="B21" s="175"/>
      <c r="C21" s="203"/>
      <c r="D21" s="203"/>
      <c r="E21" s="203"/>
      <c r="F21" s="203"/>
      <c r="G21" s="203"/>
      <c r="H21" s="203"/>
      <c r="I21" s="203"/>
      <c r="J21" s="203"/>
      <c r="K21" s="203"/>
      <c r="L21" s="203"/>
      <c r="M21" s="203"/>
      <c r="N21" s="203"/>
      <c r="O21" s="1160"/>
      <c r="P21" s="1164"/>
    </row>
    <row r="22" spans="1:17" s="202" customFormat="1" ht="19.5" customHeight="1" x14ac:dyDescent="0.2">
      <c r="A22" s="201"/>
      <c r="B22" s="175"/>
      <c r="C22" s="1636">
        <v>2016</v>
      </c>
      <c r="D22" s="1637"/>
      <c r="E22" s="1638"/>
      <c r="F22" s="1639" t="s">
        <v>588</v>
      </c>
      <c r="G22" s="1639"/>
      <c r="H22" s="1639"/>
      <c r="I22" s="1640" t="s">
        <v>589</v>
      </c>
      <c r="J22" s="1640"/>
      <c r="K22" s="1640"/>
      <c r="L22" s="1640" t="s">
        <v>590</v>
      </c>
      <c r="M22" s="1640"/>
      <c r="N22" s="1640"/>
      <c r="O22" s="1160"/>
      <c r="P22" s="1164"/>
    </row>
    <row r="23" spans="1:17" s="202" customFormat="1" ht="20.25" customHeight="1" x14ac:dyDescent="0.2">
      <c r="A23" s="201"/>
      <c r="B23" s="175"/>
      <c r="C23" s="1641"/>
      <c r="D23" s="1642"/>
      <c r="E23" s="1643"/>
      <c r="F23" s="1147" t="s">
        <v>591</v>
      </c>
      <c r="G23" s="1644" t="s">
        <v>592</v>
      </c>
      <c r="H23" s="1644" t="s">
        <v>593</v>
      </c>
      <c r="I23" s="1147" t="s">
        <v>591</v>
      </c>
      <c r="J23" s="1644" t="s">
        <v>592</v>
      </c>
      <c r="K23" s="1644" t="s">
        <v>593</v>
      </c>
      <c r="L23" s="1147" t="s">
        <v>591</v>
      </c>
      <c r="M23" s="1644" t="s">
        <v>592</v>
      </c>
      <c r="N23" s="1644" t="s">
        <v>593</v>
      </c>
      <c r="O23" s="1160"/>
      <c r="P23" s="1164"/>
    </row>
    <row r="24" spans="1:17" s="1174" customFormat="1" ht="10.5" customHeight="1" x14ac:dyDescent="0.2">
      <c r="A24" s="1172"/>
      <c r="B24" s="1175"/>
      <c r="C24" s="1176" t="s">
        <v>68</v>
      </c>
      <c r="D24" s="1176"/>
      <c r="E24" s="1645"/>
      <c r="F24" s="1645">
        <f>+'[13]2016'!C5</f>
        <v>2204623</v>
      </c>
      <c r="G24" s="1645">
        <f>+'[13]2016'!D5</f>
        <v>2054911</v>
      </c>
      <c r="H24" s="1645">
        <f>+'[13]2016'!E5</f>
        <v>149712</v>
      </c>
      <c r="I24" s="1646">
        <f>+'[13]2016'!F5</f>
        <v>886.54365588357462</v>
      </c>
      <c r="J24" s="1646">
        <f>+'[13]2016'!G5</f>
        <v>924.93921530906709</v>
      </c>
      <c r="K24" s="1646">
        <f>+'[13]2016'!H5</f>
        <v>359.53541730122021</v>
      </c>
      <c r="L24" s="1646">
        <f>+'[13]2016'!I5</f>
        <v>1061.2453538201642</v>
      </c>
      <c r="M24" s="1646">
        <f>+'[13]2016'!J5</f>
        <v>1107.8563656187587</v>
      </c>
      <c r="N24" s="1646">
        <f>+'[13]2016'!K5</f>
        <v>421.47378663701483</v>
      </c>
      <c r="O24" s="1177"/>
      <c r="P24" s="1138"/>
    </row>
    <row r="25" spans="1:17" s="1174" customFormat="1" ht="9.75" customHeight="1" x14ac:dyDescent="0.2">
      <c r="A25" s="1172"/>
      <c r="B25" s="1175"/>
      <c r="C25" s="1176"/>
      <c r="D25" s="1647" t="s">
        <v>72</v>
      </c>
      <c r="E25" s="1648"/>
      <c r="F25" s="1648">
        <f>+'[13]2016'!C6</f>
        <v>1154044</v>
      </c>
      <c r="G25" s="1648">
        <f>+'[13]2016'!D6</f>
        <v>1107485</v>
      </c>
      <c r="H25" s="1648">
        <f>+'[13]2016'!E6</f>
        <v>46559</v>
      </c>
      <c r="I25" s="1649">
        <f>+'[13]2016'!F6</f>
        <v>973.83840489616853</v>
      </c>
      <c r="J25" s="1649">
        <f>+'[13]2016'!G6</f>
        <v>997.37861815729912</v>
      </c>
      <c r="K25" s="1649">
        <f>+'[13]2016'!H6</f>
        <v>413.89439657208999</v>
      </c>
      <c r="L25" s="1649">
        <f>+'[13]2016'!I6</f>
        <v>1185.817377353033</v>
      </c>
      <c r="M25" s="1649">
        <f>+'[13]2016'!J6</f>
        <v>1215.1073571470258</v>
      </c>
      <c r="N25" s="1649">
        <f>+'[13]2016'!K6</f>
        <v>489.10539315706552</v>
      </c>
      <c r="O25" s="1177"/>
      <c r="P25" s="1138"/>
    </row>
    <row r="26" spans="1:17" s="1174" customFormat="1" ht="9.75" customHeight="1" x14ac:dyDescent="0.2">
      <c r="A26" s="1172"/>
      <c r="B26" s="1175"/>
      <c r="C26" s="1176"/>
      <c r="D26" s="1647" t="s">
        <v>71</v>
      </c>
      <c r="E26" s="1648"/>
      <c r="F26" s="1648">
        <f>+'[13]2016'!C7</f>
        <v>1050579</v>
      </c>
      <c r="G26" s="1648">
        <f>+'[13]2016'!D7</f>
        <v>947426</v>
      </c>
      <c r="H26" s="1648">
        <f>+'[13]2016'!E7</f>
        <v>103153</v>
      </c>
      <c r="I26" s="1649">
        <f>+'[13]2016'!F7</f>
        <v>790.65178927523755</v>
      </c>
      <c r="J26" s="1649">
        <f>+'[13]2016'!G7</f>
        <v>840.26183463401367</v>
      </c>
      <c r="K26" s="1649">
        <f>+'[13]2016'!H7</f>
        <v>335.00002118212046</v>
      </c>
      <c r="L26" s="1649">
        <f>+'[13]2016'!I7</f>
        <v>924.40500547317833</v>
      </c>
      <c r="M26" s="1649">
        <f>+'[13]2016'!J7</f>
        <v>982.48629518293581</v>
      </c>
      <c r="N26" s="1649">
        <f>+'[13]2016'!K7</f>
        <v>390.94767524939095</v>
      </c>
      <c r="O26" s="1177"/>
      <c r="P26" s="1138"/>
    </row>
    <row r="27" spans="1:17" s="1174" customFormat="1" ht="9.75" customHeight="1" x14ac:dyDescent="0.2">
      <c r="A27" s="1172"/>
      <c r="B27" s="1175"/>
      <c r="C27" s="1176" t="s">
        <v>62</v>
      </c>
      <c r="D27" s="1176"/>
      <c r="E27" s="1645"/>
      <c r="F27" s="1645">
        <f>+'[13]2016'!C8</f>
        <v>168330</v>
      </c>
      <c r="G27" s="1645">
        <f>+'[13]2016'!D8</f>
        <v>161438</v>
      </c>
      <c r="H27" s="1645">
        <f>+'[13]2016'!E8</f>
        <v>6892</v>
      </c>
      <c r="I27" s="1646">
        <f>+'[13]2016'!F8</f>
        <v>828.4706596566225</v>
      </c>
      <c r="J27" s="1646">
        <f>+'[13]2016'!G8</f>
        <v>848.24619959365145</v>
      </c>
      <c r="K27" s="1646">
        <f>+'[13]2016'!H8</f>
        <v>365.24900899593706</v>
      </c>
      <c r="L27" s="1646">
        <f>+'[13]2016'!I8</f>
        <v>977.36338062141556</v>
      </c>
      <c r="M27" s="1646">
        <f>+'[13]2016'!J8</f>
        <v>1001.0229393946754</v>
      </c>
      <c r="N27" s="1646">
        <f>+'[13]2016'!K8</f>
        <v>423.16258995937358</v>
      </c>
      <c r="O27" s="1177"/>
      <c r="P27" s="1138"/>
    </row>
    <row r="28" spans="1:17" s="1653" customFormat="1" ht="9.75" customHeight="1" x14ac:dyDescent="0.2">
      <c r="A28" s="1650"/>
      <c r="B28" s="1651"/>
      <c r="C28" s="1176"/>
      <c r="D28" s="1647" t="s">
        <v>72</v>
      </c>
      <c r="E28" s="1648"/>
      <c r="F28" s="1648">
        <f>+'[13]2016'!C9</f>
        <v>94683</v>
      </c>
      <c r="G28" s="1648">
        <f>+'[13]2016'!D9</f>
        <v>92463</v>
      </c>
      <c r="H28" s="1648">
        <f>+'[13]2016'!E9</f>
        <v>2220</v>
      </c>
      <c r="I28" s="1649">
        <f>+'[13]2016'!F9</f>
        <v>912.17473506331896</v>
      </c>
      <c r="J28" s="1649">
        <f>+'[13]2016'!G9</f>
        <v>923.90557130961542</v>
      </c>
      <c r="K28" s="1649">
        <f>+'[13]2016'!H9</f>
        <v>423.58540540540548</v>
      </c>
      <c r="L28" s="1649">
        <f>+'[13]2016'!I9</f>
        <v>1088.9353479505314</v>
      </c>
      <c r="M28" s="1649">
        <f>+'[13]2016'!J9</f>
        <v>1103.4545223494663</v>
      </c>
      <c r="N28" s="1649">
        <f>+'[13]2016'!K9</f>
        <v>484.21173423423397</v>
      </c>
      <c r="O28" s="1177"/>
      <c r="P28" s="1652"/>
    </row>
    <row r="29" spans="1:17" s="1658" customFormat="1" ht="9.75" customHeight="1" x14ac:dyDescent="0.2">
      <c r="A29" s="1654"/>
      <c r="B29" s="1655"/>
      <c r="C29" s="1176"/>
      <c r="D29" s="1647" t="s">
        <v>71</v>
      </c>
      <c r="E29" s="1648"/>
      <c r="F29" s="1648">
        <f>+'[13]2016'!C10</f>
        <v>73647</v>
      </c>
      <c r="G29" s="1648">
        <f>+'[13]2016'!D10</f>
        <v>68975</v>
      </c>
      <c r="H29" s="1648">
        <f>+'[13]2016'!E10</f>
        <v>4672</v>
      </c>
      <c r="I29" s="1649">
        <f>+'[13]2016'!F10</f>
        <v>720.85795348080194</v>
      </c>
      <c r="J29" s="1649">
        <f>+'[13]2016'!G10</f>
        <v>746.82260427691335</v>
      </c>
      <c r="K29" s="1649">
        <f>+'[13]2016'!H10</f>
        <v>337.52923159246552</v>
      </c>
      <c r="L29" s="1649">
        <f>+'[13]2016'!I10</f>
        <v>833.92279807731279</v>
      </c>
      <c r="M29" s="1649">
        <f>+'[13]2016'!J10</f>
        <v>863.71041377311178</v>
      </c>
      <c r="N29" s="1649">
        <f>+'[13]2016'!K10</f>
        <v>394.15379280821924</v>
      </c>
      <c r="O29" s="1656"/>
      <c r="P29" s="1657"/>
    </row>
    <row r="30" spans="1:17" s="1658" customFormat="1" ht="9.75" customHeight="1" x14ac:dyDescent="0.2">
      <c r="A30" s="1654"/>
      <c r="B30" s="1655"/>
      <c r="C30" s="1176" t="s">
        <v>55</v>
      </c>
      <c r="D30" s="1176"/>
      <c r="E30" s="1645"/>
      <c r="F30" s="1645">
        <f>+'[13]2016'!C11</f>
        <v>25618</v>
      </c>
      <c r="G30" s="1645">
        <f>+'[13]2016'!D11</f>
        <v>24777</v>
      </c>
      <c r="H30" s="1645">
        <f>+'[13]2016'!E11</f>
        <v>841</v>
      </c>
      <c r="I30" s="1646">
        <f>+'[13]2016'!F11</f>
        <v>762.82167850729661</v>
      </c>
      <c r="J30" s="1646">
        <f>+'[13]2016'!G11</f>
        <v>774.75197279735119</v>
      </c>
      <c r="K30" s="1646">
        <f>+'[13]2016'!H11</f>
        <v>411.3390368608799</v>
      </c>
      <c r="L30" s="1646">
        <f>+'[13]2016'!I11</f>
        <v>965.63959871965051</v>
      </c>
      <c r="M30" s="1646">
        <f>+'[13]2016'!J11</f>
        <v>981.91562820357672</v>
      </c>
      <c r="N30" s="1646">
        <f>+'[13]2016'!K11</f>
        <v>486.12570749108198</v>
      </c>
      <c r="O30" s="1656"/>
      <c r="P30" s="1657"/>
    </row>
    <row r="31" spans="1:17" s="1658" customFormat="1" ht="9.75" customHeight="1" x14ac:dyDescent="0.2">
      <c r="A31" s="1654"/>
      <c r="B31" s="1655"/>
      <c r="C31" s="1176"/>
      <c r="D31" s="1647" t="s">
        <v>72</v>
      </c>
      <c r="E31" s="1648"/>
      <c r="F31" s="1648">
        <f>+'[13]2016'!C12</f>
        <v>14324</v>
      </c>
      <c r="G31" s="1648">
        <f>+'[13]2016'!D12</f>
        <v>14049</v>
      </c>
      <c r="H31" s="1648">
        <f>+'[13]2016'!E12</f>
        <v>275</v>
      </c>
      <c r="I31" s="1649">
        <f>+'[13]2016'!F12</f>
        <v>805.22065414688632</v>
      </c>
      <c r="J31" s="1649">
        <f>+'[13]2016'!G12</f>
        <v>812.69615559826241</v>
      </c>
      <c r="K31" s="1649">
        <f>+'[13]2016'!H12</f>
        <v>423.31767272727262</v>
      </c>
      <c r="L31" s="1649">
        <f>+'[13]2016'!I12</f>
        <v>1066.9591140742818</v>
      </c>
      <c r="M31" s="1649">
        <f>+'[13]2016'!J12</f>
        <v>1078.290702541098</v>
      </c>
      <c r="N31" s="1649">
        <f>+'[13]2016'!K12</f>
        <v>488.05916363636351</v>
      </c>
      <c r="O31" s="1656"/>
      <c r="P31" s="1657"/>
    </row>
    <row r="32" spans="1:17" s="1658" customFormat="1" ht="9.75" customHeight="1" x14ac:dyDescent="0.2">
      <c r="A32" s="1654"/>
      <c r="B32" s="1655"/>
      <c r="C32" s="1176"/>
      <c r="D32" s="1647" t="s">
        <v>71</v>
      </c>
      <c r="E32" s="1648"/>
      <c r="F32" s="1648">
        <f>+'[13]2016'!C13</f>
        <v>11294</v>
      </c>
      <c r="G32" s="1648">
        <f>+'[13]2016'!D13</f>
        <v>10728</v>
      </c>
      <c r="H32" s="1648">
        <f>+'[13]2016'!E13</f>
        <v>566</v>
      </c>
      <c r="I32" s="1649">
        <f>+'[13]2016'!F13</f>
        <v>709.04773419514606</v>
      </c>
      <c r="J32" s="1649">
        <f>+'[13]2016'!G13</f>
        <v>725.06164615958187</v>
      </c>
      <c r="K32" s="1649">
        <f>+'[13]2016'!H13</f>
        <v>405.51902826855115</v>
      </c>
      <c r="L32" s="1649">
        <f>+'[13]2016'!I13</f>
        <v>837.13767398618415</v>
      </c>
      <c r="M32" s="1649">
        <f>+'[13]2016'!J13</f>
        <v>855.70632363907714</v>
      </c>
      <c r="N32" s="1649">
        <f>+'[13]2016'!K13</f>
        <v>485.18630742049498</v>
      </c>
      <c r="O32" s="1656"/>
      <c r="P32" s="1657"/>
    </row>
    <row r="33" spans="1:16" s="1658" customFormat="1" ht="9.75" customHeight="1" x14ac:dyDescent="0.2">
      <c r="A33" s="1654"/>
      <c r="B33" s="1655"/>
      <c r="C33" s="1176" t="s">
        <v>64</v>
      </c>
      <c r="D33" s="1176"/>
      <c r="E33" s="1645"/>
      <c r="F33" s="1645">
        <f>+'[13]2016'!C14</f>
        <v>204268</v>
      </c>
      <c r="G33" s="1645">
        <f>+'[13]2016'!D14</f>
        <v>196392</v>
      </c>
      <c r="H33" s="1645">
        <f>+'[13]2016'!E14</f>
        <v>7876</v>
      </c>
      <c r="I33" s="1646">
        <f>+'[13]2016'!F14</f>
        <v>745.85610668334732</v>
      </c>
      <c r="J33" s="1646">
        <f>+'[13]2016'!G14</f>
        <v>761.02360793717901</v>
      </c>
      <c r="K33" s="1646">
        <f>+'[13]2016'!H14</f>
        <v>367.6468753174193</v>
      </c>
      <c r="L33" s="1646">
        <f>+'[13]2016'!I14</f>
        <v>877.79201921005813</v>
      </c>
      <c r="M33" s="1646">
        <f>+'[13]2016'!J14</f>
        <v>895.72232270153245</v>
      </c>
      <c r="N33" s="1646">
        <f>+'[13]2016'!K14</f>
        <v>430.69093194514994</v>
      </c>
      <c r="O33" s="1656"/>
      <c r="P33" s="1657"/>
    </row>
    <row r="34" spans="1:16" s="1658" customFormat="1" ht="9.75" customHeight="1" x14ac:dyDescent="0.2">
      <c r="A34" s="1654"/>
      <c r="B34" s="1655"/>
      <c r="C34" s="1176"/>
      <c r="D34" s="1647" t="s">
        <v>72</v>
      </c>
      <c r="E34" s="1648"/>
      <c r="F34" s="1648">
        <f>+'[13]2016'!C15</f>
        <v>107478</v>
      </c>
      <c r="G34" s="1648">
        <f>+'[13]2016'!D15</f>
        <v>104388</v>
      </c>
      <c r="H34" s="1648">
        <f>+'[13]2016'!E15</f>
        <v>3090</v>
      </c>
      <c r="I34" s="1649">
        <f>+'[13]2016'!F15</f>
        <v>797.86444425836044</v>
      </c>
      <c r="J34" s="1649">
        <f>+'[13]2016'!G15</f>
        <v>810.57298434685492</v>
      </c>
      <c r="K34" s="1649">
        <f>+'[13]2016'!H15</f>
        <v>368.53788025889907</v>
      </c>
      <c r="L34" s="1649">
        <f>+'[13]2016'!I15</f>
        <v>958.23441401961804</v>
      </c>
      <c r="M34" s="1649">
        <f>+'[13]2016'!J15</f>
        <v>973.86551615127132</v>
      </c>
      <c r="N34" s="1649">
        <f>+'[13]2016'!K15</f>
        <v>430.1763268608405</v>
      </c>
      <c r="O34" s="1656"/>
      <c r="P34" s="1657"/>
    </row>
    <row r="35" spans="1:16" s="1658" customFormat="1" ht="9.75" customHeight="1" x14ac:dyDescent="0.2">
      <c r="A35" s="1654"/>
      <c r="B35" s="1655"/>
      <c r="C35" s="1176"/>
      <c r="D35" s="1647" t="s">
        <v>71</v>
      </c>
      <c r="E35" s="1648"/>
      <c r="F35" s="1648">
        <f>+'[13]2016'!C16</f>
        <v>96790</v>
      </c>
      <c r="G35" s="1648">
        <f>+'[13]2016'!D16</f>
        <v>92004</v>
      </c>
      <c r="H35" s="1648">
        <f>+'[13]2016'!E16</f>
        <v>4786</v>
      </c>
      <c r="I35" s="1649">
        <f>+'[13]2016'!F16</f>
        <v>688.10476764127736</v>
      </c>
      <c r="J35" s="1649">
        <f>+'[13]2016'!G16</f>
        <v>704.80474457633045</v>
      </c>
      <c r="K35" s="1649">
        <f>+'[13]2016'!H16</f>
        <v>367.07161303802667</v>
      </c>
      <c r="L35" s="1649">
        <f>+'[13]2016'!I16</f>
        <v>788.46680266557166</v>
      </c>
      <c r="M35" s="1649">
        <f>+'[13]2016'!J16</f>
        <v>807.0608332246494</v>
      </c>
      <c r="N35" s="1649">
        <f>+'[13]2016'!K16</f>
        <v>431.02317801922368</v>
      </c>
      <c r="O35" s="1656"/>
      <c r="P35" s="1657"/>
    </row>
    <row r="36" spans="1:16" s="1658" customFormat="1" ht="9.75" customHeight="1" x14ac:dyDescent="0.2">
      <c r="A36" s="1654"/>
      <c r="B36" s="1655"/>
      <c r="C36" s="1176" t="s">
        <v>66</v>
      </c>
      <c r="D36" s="1176"/>
      <c r="E36" s="1645"/>
      <c r="F36" s="1645">
        <f>+'[13]2016'!C17</f>
        <v>16414</v>
      </c>
      <c r="G36" s="1645">
        <f>+'[13]2016'!D17</f>
        <v>15638</v>
      </c>
      <c r="H36" s="1645">
        <f>+'[13]2016'!E17</f>
        <v>776</v>
      </c>
      <c r="I36" s="1646">
        <f>+'[13]2016'!F17</f>
        <v>709.61156147191309</v>
      </c>
      <c r="J36" s="1646">
        <f>+'[13]2016'!G17</f>
        <v>726.97779831180105</v>
      </c>
      <c r="K36" s="1646">
        <f>+'[13]2016'!H17</f>
        <v>359.64608247422672</v>
      </c>
      <c r="L36" s="1646">
        <f>+'[13]2016'!I17</f>
        <v>837.61401364688345</v>
      </c>
      <c r="M36" s="1646">
        <f>+'[13]2016'!J17</f>
        <v>858.81478130195615</v>
      </c>
      <c r="N36" s="1646">
        <f>+'[13]2016'!K17</f>
        <v>410.37483247422705</v>
      </c>
      <c r="O36" s="1656"/>
      <c r="P36" s="1657"/>
    </row>
    <row r="37" spans="1:16" s="1658" customFormat="1" ht="9.75" customHeight="1" x14ac:dyDescent="0.2">
      <c r="A37" s="1654"/>
      <c r="B37" s="1655"/>
      <c r="C37" s="1176"/>
      <c r="D37" s="1647" t="s">
        <v>72</v>
      </c>
      <c r="E37" s="1648"/>
      <c r="F37" s="1648">
        <f>+'[13]2016'!C18</f>
        <v>8047</v>
      </c>
      <c r="G37" s="1648">
        <f>+'[13]2016'!D18</f>
        <v>7753</v>
      </c>
      <c r="H37" s="1648">
        <f>+'[13]2016'!E18</f>
        <v>294</v>
      </c>
      <c r="I37" s="1649">
        <f>+'[13]2016'!F18</f>
        <v>744.50018640487326</v>
      </c>
      <c r="J37" s="1649">
        <f>+'[13]2016'!G18</f>
        <v>757.88774667870462</v>
      </c>
      <c r="K37" s="1649">
        <f>+'[13]2016'!H18</f>
        <v>391.4602040816327</v>
      </c>
      <c r="L37" s="1649">
        <f>+'[13]2016'!I18</f>
        <v>893.26506772710263</v>
      </c>
      <c r="M37" s="1649">
        <f>+'[13]2016'!J18</f>
        <v>910.14255127047591</v>
      </c>
      <c r="N37" s="1649">
        <f>+'[13]2016'!K18</f>
        <v>448.1931972789115</v>
      </c>
      <c r="O37" s="1656"/>
      <c r="P37" s="1657"/>
    </row>
    <row r="38" spans="1:16" s="1658" customFormat="1" ht="9.75" customHeight="1" x14ac:dyDescent="0.2">
      <c r="A38" s="1654"/>
      <c r="B38" s="1655"/>
      <c r="C38" s="1176"/>
      <c r="D38" s="1647" t="s">
        <v>71</v>
      </c>
      <c r="E38" s="1648"/>
      <c r="F38" s="1648">
        <f>+'[13]2016'!C19</f>
        <v>8367</v>
      </c>
      <c r="G38" s="1648">
        <f>+'[13]2016'!D19</f>
        <v>7885</v>
      </c>
      <c r="H38" s="1648">
        <f>+'[13]2016'!E19</f>
        <v>482</v>
      </c>
      <c r="I38" s="1649">
        <f>+'[13]2016'!F19</f>
        <v>676.05726903310699</v>
      </c>
      <c r="J38" s="1649">
        <f>+'[13]2016'!G19</f>
        <v>696.58530247305032</v>
      </c>
      <c r="K38" s="1649">
        <f>+'[13]2016'!H19</f>
        <v>340.24078838174245</v>
      </c>
      <c r="L38" s="1649">
        <f>+'[13]2016'!I19</f>
        <v>784.09136130034631</v>
      </c>
      <c r="M38" s="1649">
        <f>+'[13]2016'!J19</f>
        <v>808.34627140139594</v>
      </c>
      <c r="N38" s="1649">
        <f>+'[13]2016'!K19</f>
        <v>387.30719917012453</v>
      </c>
      <c r="O38" s="1656"/>
      <c r="P38" s="1657"/>
    </row>
    <row r="39" spans="1:16" s="1658" customFormat="1" ht="9.75" customHeight="1" x14ac:dyDescent="0.2">
      <c r="A39" s="1654"/>
      <c r="B39" s="1655"/>
      <c r="C39" s="1176" t="s">
        <v>75</v>
      </c>
      <c r="D39" s="1176"/>
      <c r="E39" s="1645"/>
      <c r="F39" s="1645">
        <f>+'[13]2016'!C20</f>
        <v>30878</v>
      </c>
      <c r="G39" s="1645">
        <f>+'[13]2016'!D20</f>
        <v>29436</v>
      </c>
      <c r="H39" s="1645">
        <f>+'[13]2016'!E20</f>
        <v>1442</v>
      </c>
      <c r="I39" s="1646">
        <f>+'[13]2016'!F20</f>
        <v>727.86604702376701</v>
      </c>
      <c r="J39" s="1646">
        <f>+'[13]2016'!G20</f>
        <v>746.22250849300008</v>
      </c>
      <c r="K39" s="1646">
        <f>+'[13]2016'!H20</f>
        <v>353.14981969486831</v>
      </c>
      <c r="L39" s="1646">
        <f>+'[13]2016'!I20</f>
        <v>853.30696709631536</v>
      </c>
      <c r="M39" s="1646">
        <f>+'[13]2016'!J20</f>
        <v>875.03234067128642</v>
      </c>
      <c r="N39" s="1646">
        <f>+'[13]2016'!K20</f>
        <v>409.82007628294065</v>
      </c>
      <c r="O39" s="1656"/>
      <c r="P39" s="1657"/>
    </row>
    <row r="40" spans="1:16" s="1658" customFormat="1" ht="9.75" customHeight="1" x14ac:dyDescent="0.2">
      <c r="A40" s="1654"/>
      <c r="B40" s="1655"/>
      <c r="C40" s="1176"/>
      <c r="D40" s="1647" t="s">
        <v>72</v>
      </c>
      <c r="E40" s="1648"/>
      <c r="F40" s="1648">
        <f>+'[13]2016'!C21</f>
        <v>15644</v>
      </c>
      <c r="G40" s="1648">
        <f>+'[13]2016'!D21</f>
        <v>15145</v>
      </c>
      <c r="H40" s="1648">
        <f>+'[13]2016'!E21</f>
        <v>499</v>
      </c>
      <c r="I40" s="1649">
        <f>+'[13]2016'!F21</f>
        <v>777.0836397340878</v>
      </c>
      <c r="J40" s="1649">
        <f>+'[13]2016'!G21</f>
        <v>789.90654077253555</v>
      </c>
      <c r="K40" s="1649">
        <f>+'[13]2016'!H21</f>
        <v>387.89959919839691</v>
      </c>
      <c r="L40" s="1649">
        <f>+'[13]2016'!I21</f>
        <v>931.96614420864387</v>
      </c>
      <c r="M40" s="1649">
        <f>+'[13]2016'!J21</f>
        <v>948.14230174975091</v>
      </c>
      <c r="N40" s="1649">
        <f>+'[13]2016'!K21</f>
        <v>441.00841683366724</v>
      </c>
      <c r="O40" s="1656"/>
      <c r="P40" s="1657"/>
    </row>
    <row r="41" spans="1:16" s="1658" customFormat="1" ht="9.75" customHeight="1" x14ac:dyDescent="0.2">
      <c r="A41" s="1654"/>
      <c r="B41" s="1655"/>
      <c r="C41" s="1176"/>
      <c r="D41" s="1647" t="s">
        <v>71</v>
      </c>
      <c r="E41" s="1648"/>
      <c r="F41" s="1648">
        <f>+'[13]2016'!C22</f>
        <v>15234</v>
      </c>
      <c r="G41" s="1648">
        <f>+'[13]2016'!D22</f>
        <v>14291</v>
      </c>
      <c r="H41" s="1648">
        <f>+'[13]2016'!E22</f>
        <v>943</v>
      </c>
      <c r="I41" s="1649">
        <f>+'[13]2016'!F22</f>
        <v>677.32383746881999</v>
      </c>
      <c r="J41" s="1649">
        <f>+'[13]2016'!G22</f>
        <v>699.92801063606464</v>
      </c>
      <c r="K41" s="1649">
        <f>+'[13]2016'!H22</f>
        <v>334.76154825026532</v>
      </c>
      <c r="L41" s="1649">
        <f>+'[13]2016'!I22</f>
        <v>772.53079755809733</v>
      </c>
      <c r="M41" s="1649">
        <f>+'[13]2016'!J22</f>
        <v>797.55348261143376</v>
      </c>
      <c r="N41" s="1649">
        <f>+'[13]2016'!K22</f>
        <v>393.31638388122991</v>
      </c>
      <c r="O41" s="1656"/>
      <c r="P41" s="1657"/>
    </row>
    <row r="42" spans="1:16" s="1658" customFormat="1" ht="9.75" customHeight="1" x14ac:dyDescent="0.2">
      <c r="A42" s="1654"/>
      <c r="B42" s="1655"/>
      <c r="C42" s="1176" t="s">
        <v>61</v>
      </c>
      <c r="D42" s="1176"/>
      <c r="E42" s="1645"/>
      <c r="F42" s="1645">
        <f>+'[13]2016'!C23</f>
        <v>75719</v>
      </c>
      <c r="G42" s="1645">
        <f>+'[13]2016'!D23</f>
        <v>71332</v>
      </c>
      <c r="H42" s="1645">
        <f>+'[13]2016'!E23</f>
        <v>4387</v>
      </c>
      <c r="I42" s="1646">
        <f>+'[13]2016'!F23</f>
        <v>790.59471797038498</v>
      </c>
      <c r="J42" s="1646">
        <f>+'[13]2016'!G23</f>
        <v>816.40504654293181</v>
      </c>
      <c r="K42" s="1646">
        <f>+'[13]2016'!H23</f>
        <v>370.92242306815524</v>
      </c>
      <c r="L42" s="1646">
        <f>+'[13]2016'!I23</f>
        <v>958.304578507374</v>
      </c>
      <c r="M42" s="1646">
        <f>+'[13]2016'!J23</f>
        <v>990.5314704480511</v>
      </c>
      <c r="N42" s="1646">
        <f>+'[13]2016'!K23</f>
        <v>434.29987007066364</v>
      </c>
      <c r="O42" s="1656"/>
      <c r="P42" s="1657"/>
    </row>
    <row r="43" spans="1:16" s="1658" customFormat="1" ht="9" customHeight="1" x14ac:dyDescent="0.2">
      <c r="A43" s="1654"/>
      <c r="B43" s="1655"/>
      <c r="C43" s="1176"/>
      <c r="D43" s="1647" t="s">
        <v>72</v>
      </c>
      <c r="E43" s="1648"/>
      <c r="F43" s="1648">
        <f>+'[13]2016'!C24</f>
        <v>38891</v>
      </c>
      <c r="G43" s="1648">
        <f>+'[13]2016'!D24</f>
        <v>37352</v>
      </c>
      <c r="H43" s="1648">
        <f>+'[13]2016'!E24</f>
        <v>1539</v>
      </c>
      <c r="I43" s="1649">
        <f>+'[13]2016'!F24</f>
        <v>869.3620878866584</v>
      </c>
      <c r="J43" s="1649">
        <f>+'[13]2016'!G24</f>
        <v>888.30588991219031</v>
      </c>
      <c r="K43" s="1649">
        <f>+'[13]2016'!H24</f>
        <v>409.59022742040315</v>
      </c>
      <c r="L43" s="1649">
        <f>+'[13]2016'!I24</f>
        <v>1086.3939759841599</v>
      </c>
      <c r="M43" s="1649">
        <f>+'[13]2016'!J24</f>
        <v>1111.2704104197903</v>
      </c>
      <c r="N43" s="1649">
        <f>+'[13]2016'!K24</f>
        <v>482.63531513970116</v>
      </c>
      <c r="O43" s="1656"/>
      <c r="P43" s="1657"/>
    </row>
    <row r="44" spans="1:16" s="1658" customFormat="1" ht="9" customHeight="1" x14ac:dyDescent="0.2">
      <c r="A44" s="1654"/>
      <c r="B44" s="1655"/>
      <c r="C44" s="1176"/>
      <c r="D44" s="1647" t="s">
        <v>71</v>
      </c>
      <c r="E44" s="1648"/>
      <c r="F44" s="1648">
        <f>+'[13]2016'!C25</f>
        <v>36828</v>
      </c>
      <c r="G44" s="1648">
        <f>+'[13]2016'!D25</f>
        <v>33980</v>
      </c>
      <c r="H44" s="1648">
        <f>+'[13]2016'!E25</f>
        <v>2848</v>
      </c>
      <c r="I44" s="1649">
        <f>+'[13]2016'!F25</f>
        <v>707.41502362333381</v>
      </c>
      <c r="J44" s="1649">
        <f>+'[13]2016'!G25</f>
        <v>737.36913419658515</v>
      </c>
      <c r="K44" s="1649">
        <f>+'[13]2016'!H25</f>
        <v>350.02714536516862</v>
      </c>
      <c r="L44" s="1649">
        <f>+'[13]2016'!I25</f>
        <v>823.03997664820361</v>
      </c>
      <c r="M44" s="1649">
        <f>+'[13]2016'!J25</f>
        <v>857.81102060035289</v>
      </c>
      <c r="N44" s="1649">
        <f>+'[13]2016'!K25</f>
        <v>408.18040028089928</v>
      </c>
      <c r="O44" s="1656"/>
      <c r="P44" s="1657"/>
    </row>
    <row r="45" spans="1:16" s="1658" customFormat="1" ht="9.75" customHeight="1" x14ac:dyDescent="0.2">
      <c r="A45" s="1654"/>
      <c r="B45" s="1655"/>
      <c r="C45" s="1176" t="s">
        <v>56</v>
      </c>
      <c r="D45" s="1176"/>
      <c r="E45" s="1645"/>
      <c r="F45" s="1645">
        <f>+'[13]2016'!C26</f>
        <v>29352</v>
      </c>
      <c r="G45" s="1645">
        <f>+'[13]2016'!D26</f>
        <v>27566</v>
      </c>
      <c r="H45" s="1645">
        <f>+'[13]2016'!E26</f>
        <v>1786</v>
      </c>
      <c r="I45" s="1646">
        <f>+'[13]2016'!F26</f>
        <v>775.10902834559181</v>
      </c>
      <c r="J45" s="1646">
        <f>+'[13]2016'!G26</f>
        <v>804.01786004498342</v>
      </c>
      <c r="K45" s="1646">
        <f>+'[13]2016'!H26</f>
        <v>328.91594064949606</v>
      </c>
      <c r="L45" s="1646">
        <f>+'[13]2016'!I26</f>
        <v>931.76881234669213</v>
      </c>
      <c r="M45" s="1646">
        <f>+'[13]2016'!J26</f>
        <v>967.64274178335597</v>
      </c>
      <c r="N45" s="1646">
        <f>+'[13]2016'!K26</f>
        <v>378.07298992161225</v>
      </c>
      <c r="O45" s="1656"/>
      <c r="P45" s="1657"/>
    </row>
    <row r="46" spans="1:16" s="1658" customFormat="1" ht="9" customHeight="1" x14ac:dyDescent="0.2">
      <c r="A46" s="1654"/>
      <c r="B46" s="1655"/>
      <c r="C46" s="1176"/>
      <c r="D46" s="1647" t="s">
        <v>72</v>
      </c>
      <c r="E46" s="1648"/>
      <c r="F46" s="1648">
        <f>+'[13]2016'!C27</f>
        <v>15297</v>
      </c>
      <c r="G46" s="1648">
        <f>+'[13]2016'!D27</f>
        <v>14795</v>
      </c>
      <c r="H46" s="1648">
        <f>+'[13]2016'!E27</f>
        <v>502</v>
      </c>
      <c r="I46" s="1649">
        <f>+'[13]2016'!F27</f>
        <v>849.77564555141487</v>
      </c>
      <c r="J46" s="1649">
        <f>+'[13]2016'!G27</f>
        <v>865.45501453193913</v>
      </c>
      <c r="K46" s="1649">
        <f>+'[13]2016'!H27</f>
        <v>387.67153386454191</v>
      </c>
      <c r="L46" s="1649">
        <f>+'[13]2016'!I27</f>
        <v>1037.2396326077007</v>
      </c>
      <c r="M46" s="1649">
        <f>+'[13]2016'!J27</f>
        <v>1057.3021912808467</v>
      </c>
      <c r="N46" s="1649">
        <f>+'[13]2016'!K27</f>
        <v>445.95366533864535</v>
      </c>
      <c r="O46" s="1656"/>
      <c r="P46" s="1657"/>
    </row>
    <row r="47" spans="1:16" s="1658" customFormat="1" ht="9" customHeight="1" x14ac:dyDescent="0.2">
      <c r="A47" s="1654"/>
      <c r="B47" s="1655"/>
      <c r="C47" s="1176"/>
      <c r="D47" s="1647" t="s">
        <v>71</v>
      </c>
      <c r="E47" s="1648"/>
      <c r="F47" s="1648">
        <f>+'[13]2016'!C28</f>
        <v>14055</v>
      </c>
      <c r="G47" s="1648">
        <f>+'[13]2016'!D28</f>
        <v>12771</v>
      </c>
      <c r="H47" s="1648">
        <f>+'[13]2016'!E28</f>
        <v>1284</v>
      </c>
      <c r="I47" s="1649">
        <f>+'[13]2016'!F28</f>
        <v>693.84433653503982</v>
      </c>
      <c r="J47" s="1649">
        <f>+'[13]2016'!G28</f>
        <v>732.84389554459062</v>
      </c>
      <c r="K47" s="1649">
        <f>+'[13]2016'!H28</f>
        <v>305.94451713395677</v>
      </c>
      <c r="L47" s="1649">
        <f>+'[13]2016'!I28</f>
        <v>816.9778384916392</v>
      </c>
      <c r="M47" s="1649">
        <f>+'[13]2016'!J28</f>
        <v>863.77369822253627</v>
      </c>
      <c r="N47" s="1649">
        <f>+'[13]2016'!K28</f>
        <v>351.53397196261682</v>
      </c>
      <c r="O47" s="1656"/>
      <c r="P47" s="1657"/>
    </row>
    <row r="48" spans="1:16" s="1658" customFormat="1" ht="9.75" customHeight="1" x14ac:dyDescent="0.2">
      <c r="A48" s="1654"/>
      <c r="B48" s="1655"/>
      <c r="C48" s="1176" t="s">
        <v>74</v>
      </c>
      <c r="D48" s="1176"/>
      <c r="E48" s="1645"/>
      <c r="F48" s="1645">
        <f>+'[13]2016'!C29</f>
        <v>107440</v>
      </c>
      <c r="G48" s="1645">
        <f>+'[13]2016'!D29</f>
        <v>99474</v>
      </c>
      <c r="H48" s="1645">
        <f>+'[13]2016'!E29</f>
        <v>7966</v>
      </c>
      <c r="I48" s="1646">
        <f>+'[13]2016'!F29</f>
        <v>760.82202215189704</v>
      </c>
      <c r="J48" s="1646">
        <f>+'[13]2016'!G29</f>
        <v>793.75555532098326</v>
      </c>
      <c r="K48" s="1646">
        <f>+'[13]2016'!H29</f>
        <v>349.57041802661422</v>
      </c>
      <c r="L48" s="1646">
        <f>+'[13]2016'!I29</f>
        <v>904.88557315710204</v>
      </c>
      <c r="M48" s="1646">
        <f>+'[13]2016'!J29</f>
        <v>942.73180680378175</v>
      </c>
      <c r="N48" s="1646">
        <f>+'[13]2016'!K29</f>
        <v>432.28750062766778</v>
      </c>
      <c r="O48" s="1656"/>
      <c r="P48" s="1657"/>
    </row>
    <row r="49" spans="1:16" s="1658" customFormat="1" ht="9" customHeight="1" x14ac:dyDescent="0.2">
      <c r="A49" s="1659"/>
      <c r="B49" s="1660"/>
      <c r="C49" s="1176"/>
      <c r="D49" s="1647" t="s">
        <v>72</v>
      </c>
      <c r="E49" s="1648"/>
      <c r="F49" s="1648">
        <f>+'[13]2016'!C30</f>
        <v>53632</v>
      </c>
      <c r="G49" s="1648">
        <f>+'[13]2016'!D30</f>
        <v>50414</v>
      </c>
      <c r="H49" s="1648">
        <f>+'[13]2016'!E30</f>
        <v>3218</v>
      </c>
      <c r="I49" s="1649">
        <f>+'[13]2016'!F30</f>
        <v>807.22965692123569</v>
      </c>
      <c r="J49" s="1649">
        <f>+'[13]2016'!G30</f>
        <v>835.92604851827036</v>
      </c>
      <c r="K49" s="1649">
        <f>+'[13]2016'!H30</f>
        <v>357.66474518334365</v>
      </c>
      <c r="L49" s="1649">
        <f>+'[13]2016'!I30</f>
        <v>974.60250596658932</v>
      </c>
      <c r="M49" s="1649">
        <f>+'[13]2016'!J30</f>
        <v>1008.1981273059046</v>
      </c>
      <c r="N49" s="1649">
        <f>+'[13]2016'!K30</f>
        <v>448.28502486016168</v>
      </c>
      <c r="O49" s="1656"/>
      <c r="P49" s="1657"/>
    </row>
    <row r="50" spans="1:16" s="1658" customFormat="1" ht="9" customHeight="1" x14ac:dyDescent="0.2">
      <c r="A50" s="1659"/>
      <c r="B50" s="1660"/>
      <c r="C50" s="1176"/>
      <c r="D50" s="1647" t="s">
        <v>71</v>
      </c>
      <c r="E50" s="1648"/>
      <c r="F50" s="1648">
        <f>+'[13]2016'!C31</f>
        <v>53808</v>
      </c>
      <c r="G50" s="1648">
        <f>+'[13]2016'!D31</f>
        <v>49060</v>
      </c>
      <c r="H50" s="1648">
        <f>+'[13]2016'!E31</f>
        <v>4748</v>
      </c>
      <c r="I50" s="1649">
        <f>+'[13]2016'!F31</f>
        <v>714.56618160868243</v>
      </c>
      <c r="J50" s="1649">
        <f>+'[13]2016'!G31</f>
        <v>750.42120464737206</v>
      </c>
      <c r="K50" s="1649">
        <f>+'[13]2016'!H31</f>
        <v>344.08441449031238</v>
      </c>
      <c r="L50" s="1649">
        <f>+'[13]2016'!I31</f>
        <v>835.39667670235201</v>
      </c>
      <c r="M50" s="1649">
        <f>+'[13]2016'!J31</f>
        <v>875.45869058296364</v>
      </c>
      <c r="N50" s="1649">
        <f>+'[13]2016'!K31</f>
        <v>421.44503369839998</v>
      </c>
      <c r="O50" s="1656"/>
      <c r="P50" s="1657"/>
    </row>
    <row r="51" spans="1:16" s="1658" customFormat="1" ht="9.75" customHeight="1" x14ac:dyDescent="0.2">
      <c r="A51" s="1659"/>
      <c r="B51" s="1660"/>
      <c r="C51" s="1176" t="s">
        <v>76</v>
      </c>
      <c r="D51" s="1176"/>
      <c r="E51" s="1645"/>
      <c r="F51" s="1645">
        <f>+'[13]2016'!C32</f>
        <v>23242</v>
      </c>
      <c r="G51" s="1645">
        <f>+'[13]2016'!D32</f>
        <v>22292</v>
      </c>
      <c r="H51" s="1645">
        <f>+'[13]2016'!E32</f>
        <v>950</v>
      </c>
      <c r="I51" s="1646">
        <f>+'[13]2016'!F32</f>
        <v>706.64193227777457</v>
      </c>
      <c r="J51" s="1646">
        <f>+'[13]2016'!G32</f>
        <v>721.53267898797822</v>
      </c>
      <c r="K51" s="1646">
        <f>+'[13]2016'!H32</f>
        <v>357.22664210526352</v>
      </c>
      <c r="L51" s="1646">
        <f>+'[13]2016'!I32</f>
        <v>839.27224163152664</v>
      </c>
      <c r="M51" s="1646">
        <f>+'[13]2016'!J32</f>
        <v>857.61277274358144</v>
      </c>
      <c r="N51" s="1646">
        <f>+'[13]2016'!K32</f>
        <v>408.90685263157923</v>
      </c>
      <c r="O51" s="1656"/>
      <c r="P51" s="1657"/>
    </row>
    <row r="52" spans="1:16" s="1658" customFormat="1" ht="9" customHeight="1" x14ac:dyDescent="0.2">
      <c r="A52" s="1659"/>
      <c r="B52" s="1660"/>
      <c r="C52" s="1176"/>
      <c r="D52" s="1647" t="s">
        <v>72</v>
      </c>
      <c r="E52" s="1648"/>
      <c r="F52" s="1648">
        <f>+'[13]2016'!C33</f>
        <v>11492</v>
      </c>
      <c r="G52" s="1648">
        <f>+'[13]2016'!D33</f>
        <v>11177</v>
      </c>
      <c r="H52" s="1648">
        <f>+'[13]2016'!E33</f>
        <v>315</v>
      </c>
      <c r="I52" s="1649">
        <f>+'[13]2016'!F33</f>
        <v>747.54036460146233</v>
      </c>
      <c r="J52" s="1649">
        <f>+'[13]2016'!G33</f>
        <v>757.88245951507542</v>
      </c>
      <c r="K52" s="1649">
        <f>+'[13]2016'!H33</f>
        <v>380.57657142857147</v>
      </c>
      <c r="L52" s="1649">
        <f>+'[13]2016'!I33</f>
        <v>919.55941176470537</v>
      </c>
      <c r="M52" s="1649">
        <f>+'[13]2016'!J33</f>
        <v>933.26875726938852</v>
      </c>
      <c r="N52" s="1649">
        <f>+'[13]2016'!K33</f>
        <v>433.11701587301593</v>
      </c>
      <c r="O52" s="1656"/>
      <c r="P52" s="1657"/>
    </row>
    <row r="53" spans="1:16" s="1658" customFormat="1" ht="9" customHeight="1" x14ac:dyDescent="0.2">
      <c r="A53" s="1659"/>
      <c r="B53" s="1660"/>
      <c r="C53" s="1176"/>
      <c r="D53" s="1647" t="s">
        <v>71</v>
      </c>
      <c r="E53" s="1648"/>
      <c r="F53" s="1648">
        <f>+'[13]2016'!C34</f>
        <v>11750</v>
      </c>
      <c r="G53" s="1648">
        <f>+'[13]2016'!D34</f>
        <v>11115</v>
      </c>
      <c r="H53" s="1648">
        <f>+'[13]2016'!E34</f>
        <v>635</v>
      </c>
      <c r="I53" s="1649">
        <f>+'[13]2016'!F34</f>
        <v>666.64152510638166</v>
      </c>
      <c r="J53" s="1649">
        <f>+'[13]2016'!G34</f>
        <v>684.98013765182623</v>
      </c>
      <c r="K53" s="1649">
        <f>+'[13]2016'!H34</f>
        <v>345.64360629921282</v>
      </c>
      <c r="L53" s="1649">
        <f>+'[13]2016'!I34</f>
        <v>760.74797276595905</v>
      </c>
      <c r="M53" s="1649">
        <f>+'[13]2016'!J34</f>
        <v>781.53477552856509</v>
      </c>
      <c r="N53" s="1649">
        <f>+'[13]2016'!K34</f>
        <v>396.89708661417296</v>
      </c>
      <c r="O53" s="1656"/>
      <c r="P53" s="1657"/>
    </row>
    <row r="54" spans="1:16" s="1658" customFormat="1" ht="9.75" customHeight="1" x14ac:dyDescent="0.2">
      <c r="A54" s="1659"/>
      <c r="B54" s="1660"/>
      <c r="C54" s="1176" t="s">
        <v>60</v>
      </c>
      <c r="D54" s="1176"/>
      <c r="E54" s="1645"/>
      <c r="F54" s="1645">
        <f>+'[13]2016'!C35</f>
        <v>105420</v>
      </c>
      <c r="G54" s="1645">
        <f>+'[13]2016'!D35</f>
        <v>100866</v>
      </c>
      <c r="H54" s="1645">
        <f>+'[13]2016'!E35</f>
        <v>4554</v>
      </c>
      <c r="I54" s="1646">
        <f>+'[13]2016'!F35</f>
        <v>796.2064791311019</v>
      </c>
      <c r="J54" s="1646">
        <f>+'[13]2016'!G35</f>
        <v>815.09836307574665</v>
      </c>
      <c r="K54" s="1646">
        <f>+'[13]2016'!H35</f>
        <v>377.77240667545124</v>
      </c>
      <c r="L54" s="1646">
        <f>+'[13]2016'!I35</f>
        <v>952.72512701574999</v>
      </c>
      <c r="M54" s="1646">
        <f>+'[13]2016'!J35</f>
        <v>975.86565046694761</v>
      </c>
      <c r="N54" s="1646">
        <f>+'[13]2016'!K35</f>
        <v>440.18844751866459</v>
      </c>
      <c r="O54" s="1656"/>
      <c r="P54" s="1657"/>
    </row>
    <row r="55" spans="1:16" s="1658" customFormat="1" ht="9" customHeight="1" x14ac:dyDescent="0.2">
      <c r="A55" s="1659"/>
      <c r="B55" s="1660"/>
      <c r="C55" s="1176"/>
      <c r="D55" s="1647" t="s">
        <v>72</v>
      </c>
      <c r="E55" s="1648"/>
      <c r="F55" s="1648">
        <f>+'[13]2016'!C36</f>
        <v>57474</v>
      </c>
      <c r="G55" s="1648">
        <f>+'[13]2016'!D36</f>
        <v>55952</v>
      </c>
      <c r="H55" s="1648">
        <f>+'[13]2016'!E36</f>
        <v>1522</v>
      </c>
      <c r="I55" s="1649">
        <f>+'[13]2016'!F36</f>
        <v>878.4732085812733</v>
      </c>
      <c r="J55" s="1649">
        <f>+'[13]2016'!G36</f>
        <v>891.02064215756411</v>
      </c>
      <c r="K55" s="1649">
        <f>+'[13]2016'!H36</f>
        <v>417.20250985545363</v>
      </c>
      <c r="L55" s="1649">
        <f>+'[13]2016'!I36</f>
        <v>1069.1573337508992</v>
      </c>
      <c r="M55" s="1649">
        <f>+'[13]2016'!J36</f>
        <v>1085.2640370317527</v>
      </c>
      <c r="N55" s="1649">
        <f>+'[13]2016'!K36</f>
        <v>477.04021024967176</v>
      </c>
      <c r="O55" s="1656"/>
      <c r="P55" s="1657"/>
    </row>
    <row r="56" spans="1:16" s="1658" customFormat="1" ht="9" customHeight="1" x14ac:dyDescent="0.2">
      <c r="A56" s="1659"/>
      <c r="B56" s="1660"/>
      <c r="C56" s="1176"/>
      <c r="D56" s="1647" t="s">
        <v>71</v>
      </c>
      <c r="E56" s="1648"/>
      <c r="F56" s="1648">
        <f>+'[13]2016'!C37</f>
        <v>47946</v>
      </c>
      <c r="G56" s="1648">
        <f>+'[13]2016'!D37</f>
        <v>44914</v>
      </c>
      <c r="H56" s="1648">
        <f>+'[13]2016'!E37</f>
        <v>3032</v>
      </c>
      <c r="I56" s="1649">
        <f>+'[13]2016'!F37</f>
        <v>697.59141200517217</v>
      </c>
      <c r="J56" s="1649">
        <f>+'[13]2016'!G37</f>
        <v>720.51753395377739</v>
      </c>
      <c r="K56" s="1649">
        <f>+'[13]2016'!H37</f>
        <v>357.9793271767802</v>
      </c>
      <c r="L56" s="1649">
        <f>+'[13]2016'!I37</f>
        <v>813.15509719267595</v>
      </c>
      <c r="M56" s="1649">
        <f>+'[13]2016'!J37</f>
        <v>839.58167386560899</v>
      </c>
      <c r="N56" s="1649">
        <f>+'[13]2016'!K37</f>
        <v>421.68964050131967</v>
      </c>
      <c r="O56" s="1656"/>
      <c r="P56" s="1657"/>
    </row>
    <row r="57" spans="1:16" s="1658" customFormat="1" ht="9.75" customHeight="1" x14ac:dyDescent="0.2">
      <c r="A57" s="1659"/>
      <c r="B57" s="1660"/>
      <c r="C57" s="1176" t="s">
        <v>59</v>
      </c>
      <c r="D57" s="1176"/>
      <c r="E57" s="1645"/>
      <c r="F57" s="1645">
        <f>+'[13]2016'!C38</f>
        <v>651847</v>
      </c>
      <c r="G57" s="1645">
        <f>+'[13]2016'!D38</f>
        <v>592629</v>
      </c>
      <c r="H57" s="1645">
        <f>+'[13]2016'!E38</f>
        <v>59218</v>
      </c>
      <c r="I57" s="1646">
        <f>+'[13]2016'!F38</f>
        <v>1084.3340484500814</v>
      </c>
      <c r="J57" s="1646">
        <f>+'[13]2016'!G38</f>
        <v>1155.9329953984495</v>
      </c>
      <c r="K57" s="1646">
        <f>+'[13]2016'!H38</f>
        <v>367.80170471816268</v>
      </c>
      <c r="L57" s="1646">
        <f>+'[13]2016'!I38</f>
        <v>1307.987912270791</v>
      </c>
      <c r="M57" s="1646">
        <f>+'[13]2016'!J38</f>
        <v>1395.7455929932189</v>
      </c>
      <c r="N57" s="1646">
        <f>+'[13]2016'!K38</f>
        <v>429.7457127900314</v>
      </c>
      <c r="O57" s="1656"/>
      <c r="P57" s="1657"/>
    </row>
    <row r="58" spans="1:16" s="1658" customFormat="1" ht="9" customHeight="1" x14ac:dyDescent="0.2">
      <c r="A58" s="1659"/>
      <c r="B58" s="1660"/>
      <c r="C58" s="1176"/>
      <c r="D58" s="1647" t="s">
        <v>72</v>
      </c>
      <c r="E58" s="1648"/>
      <c r="F58" s="1648">
        <f>+'[13]2016'!C39</f>
        <v>331976</v>
      </c>
      <c r="G58" s="1648">
        <f>+'[13]2016'!D39</f>
        <v>315062</v>
      </c>
      <c r="H58" s="1648">
        <f>+'[13]2016'!E39</f>
        <v>16914</v>
      </c>
      <c r="I58" s="1649">
        <f>+'[13]2016'!F39</f>
        <v>1208.1509006374017</v>
      </c>
      <c r="J58" s="1649">
        <f>+'[13]2016'!G39</f>
        <v>1248.6739522379457</v>
      </c>
      <c r="K58" s="1649">
        <f>+'[13]2016'!H39</f>
        <v>453.31622620314846</v>
      </c>
      <c r="L58" s="1649">
        <f>+'[13]2016'!I39</f>
        <v>1477.9428764729701</v>
      </c>
      <c r="M58" s="1649">
        <f>+'[13]2016'!J39</f>
        <v>1528.307676616005</v>
      </c>
      <c r="N58" s="1649">
        <f>+'[13]2016'!K39</f>
        <v>539.78308797445754</v>
      </c>
      <c r="O58" s="1656"/>
      <c r="P58" s="1657"/>
    </row>
    <row r="59" spans="1:16" s="1658" customFormat="1" ht="9" customHeight="1" x14ac:dyDescent="0.2">
      <c r="A59" s="1659"/>
      <c r="B59" s="1660"/>
      <c r="C59" s="1176"/>
      <c r="D59" s="1647" t="s">
        <v>71</v>
      </c>
      <c r="E59" s="1648"/>
      <c r="F59" s="1648">
        <f>+'[13]2016'!C40</f>
        <v>319871</v>
      </c>
      <c r="G59" s="1648">
        <f>+'[13]2016'!D40</f>
        <v>277567</v>
      </c>
      <c r="H59" s="1648">
        <f>+'[13]2016'!E40</f>
        <v>42304</v>
      </c>
      <c r="I59" s="1649">
        <f>+'[13]2016'!F40</f>
        <v>955.83154799905003</v>
      </c>
      <c r="J59" s="1649">
        <f>+'[13]2016'!G40</f>
        <v>1050.6641725781471</v>
      </c>
      <c r="K59" s="1649">
        <f>+'[13]2016'!H40</f>
        <v>333.61125898260252</v>
      </c>
      <c r="L59" s="1649">
        <f>+'[13]2016'!I40</f>
        <v>1131.6012776713308</v>
      </c>
      <c r="M59" s="1649">
        <f>+'[13]2016'!J40</f>
        <v>1245.2764263043005</v>
      </c>
      <c r="N59" s="1649">
        <f>+'[13]2016'!K40</f>
        <v>385.75053115545131</v>
      </c>
      <c r="O59" s="1656"/>
      <c r="P59" s="1657"/>
    </row>
    <row r="60" spans="1:16" s="1658" customFormat="1" ht="9.75" customHeight="1" x14ac:dyDescent="0.2">
      <c r="A60" s="1659"/>
      <c r="B60" s="1660"/>
      <c r="C60" s="1176" t="s">
        <v>57</v>
      </c>
      <c r="D60" s="1176"/>
      <c r="E60" s="1645"/>
      <c r="F60" s="1645">
        <f>+'[13]2016'!C41</f>
        <v>17028</v>
      </c>
      <c r="G60" s="1645">
        <f>+'[13]2016'!D41</f>
        <v>16226</v>
      </c>
      <c r="H60" s="1645">
        <f>+'[13]2016'!E41</f>
        <v>802</v>
      </c>
      <c r="I60" s="1646">
        <f>+'[13]2016'!F41</f>
        <v>748.3501409443279</v>
      </c>
      <c r="J60" s="1646">
        <f>+'[13]2016'!G41</f>
        <v>767.83196906199828</v>
      </c>
      <c r="K60" s="1646">
        <f>+'[13]2016'!H41</f>
        <v>354.19534912718194</v>
      </c>
      <c r="L60" s="1646">
        <f>+'[13]2016'!I41</f>
        <v>891.77358879492715</v>
      </c>
      <c r="M60" s="1646">
        <f>+'[13]2016'!J41</f>
        <v>915.42442992727672</v>
      </c>
      <c r="N60" s="1646">
        <f>+'[13]2016'!K41</f>
        <v>413.27165835411483</v>
      </c>
      <c r="O60" s="1656"/>
      <c r="P60" s="1657"/>
    </row>
    <row r="61" spans="1:16" s="1663" customFormat="1" ht="9" customHeight="1" x14ac:dyDescent="0.2">
      <c r="A61" s="1661"/>
      <c r="B61" s="1662"/>
      <c r="C61" s="1176"/>
      <c r="D61" s="1647" t="s">
        <v>72</v>
      </c>
      <c r="E61" s="1648"/>
      <c r="F61" s="1648">
        <f>+'[13]2016'!C42</f>
        <v>8598</v>
      </c>
      <c r="G61" s="1648">
        <f>+'[13]2016'!D42</f>
        <v>8298</v>
      </c>
      <c r="H61" s="1648">
        <f>+'[13]2016'!E42</f>
        <v>300</v>
      </c>
      <c r="I61" s="1649">
        <f>+'[13]2016'!F42</f>
        <v>812.73021167713443</v>
      </c>
      <c r="J61" s="1649">
        <f>+'[13]2016'!G42</f>
        <v>828.42256206314573</v>
      </c>
      <c r="K61" s="1649">
        <f>+'[13]2016'!H42</f>
        <v>378.67979999999966</v>
      </c>
      <c r="L61" s="1649">
        <f>+'[13]2016'!I42</f>
        <v>987.88149220748528</v>
      </c>
      <c r="M61" s="1649">
        <f>+'[13]2016'!J42</f>
        <v>1007.6934634851737</v>
      </c>
      <c r="N61" s="1649">
        <f>+'[13]2016'!K42</f>
        <v>439.8823666666666</v>
      </c>
      <c r="O61" s="1656"/>
      <c r="P61" s="1657"/>
    </row>
    <row r="62" spans="1:16" s="1666" customFormat="1" ht="9" customHeight="1" x14ac:dyDescent="0.2">
      <c r="A62" s="1664"/>
      <c r="B62" s="1665"/>
      <c r="C62" s="1176"/>
      <c r="D62" s="1647" t="s">
        <v>71</v>
      </c>
      <c r="E62" s="1648"/>
      <c r="F62" s="1648">
        <f>+'[13]2016'!C43</f>
        <v>8430</v>
      </c>
      <c r="G62" s="1648">
        <f>+'[13]2016'!D43</f>
        <v>7928</v>
      </c>
      <c r="H62" s="1648">
        <f>+'[13]2016'!E43</f>
        <v>502</v>
      </c>
      <c r="I62" s="1649">
        <f>+'[13]2016'!F43</f>
        <v>682.68705100830482</v>
      </c>
      <c r="J62" s="1649">
        <f>+'[13]2016'!G43</f>
        <v>704.41361125126025</v>
      </c>
      <c r="K62" s="1649">
        <f>+'[13]2016'!H43</f>
        <v>339.56320717131479</v>
      </c>
      <c r="L62" s="1649">
        <f>+'[13]2016'!I43</f>
        <v>793.75036773428235</v>
      </c>
      <c r="M62" s="1649">
        <f>+'[13]2016'!J43</f>
        <v>818.84919778001802</v>
      </c>
      <c r="N62" s="1649">
        <f>+'[13]2016'!K43</f>
        <v>397.36884462151357</v>
      </c>
      <c r="O62" s="1656"/>
      <c r="P62" s="1657"/>
    </row>
    <row r="63" spans="1:16" s="1666" customFormat="1" ht="9.75" customHeight="1" x14ac:dyDescent="0.2">
      <c r="A63" s="1664"/>
      <c r="B63" s="1664"/>
      <c r="C63" s="1176" t="s">
        <v>63</v>
      </c>
      <c r="D63" s="1176"/>
      <c r="E63" s="1645"/>
      <c r="F63" s="1645">
        <f>+'[13]2016'!C44</f>
        <v>424809</v>
      </c>
      <c r="G63" s="1645">
        <f>+'[13]2016'!D44</f>
        <v>391967</v>
      </c>
      <c r="H63" s="1645">
        <f>+'[13]2016'!E44</f>
        <v>32842</v>
      </c>
      <c r="I63" s="1646">
        <f>+'[13]2016'!F44</f>
        <v>849.30316638770842</v>
      </c>
      <c r="J63" s="1646">
        <f>+'[13]2016'!G44</f>
        <v>891.71007283777874</v>
      </c>
      <c r="K63" s="1646">
        <f>+'[13]2016'!H44</f>
        <v>343.17966902137442</v>
      </c>
      <c r="L63" s="1646">
        <f>+'[13]2016'!I44</f>
        <v>1007.5907744186029</v>
      </c>
      <c r="M63" s="1646">
        <f>+'[13]2016'!J44</f>
        <v>1058.5680711386149</v>
      </c>
      <c r="N63" s="1646">
        <f>+'[13]2016'!K44</f>
        <v>399.18026155532698</v>
      </c>
      <c r="O63" s="1656"/>
      <c r="P63" s="1657"/>
    </row>
    <row r="64" spans="1:16" s="1666" customFormat="1" ht="9" customHeight="1" x14ac:dyDescent="0.2">
      <c r="A64" s="1664"/>
      <c r="B64" s="1664"/>
      <c r="C64" s="1176"/>
      <c r="D64" s="1647" t="s">
        <v>72</v>
      </c>
      <c r="E64" s="1648"/>
      <c r="F64" s="1648">
        <f>+'[13]2016'!C45</f>
        <v>225233</v>
      </c>
      <c r="G64" s="1648">
        <f>+'[13]2016'!D45</f>
        <v>215799</v>
      </c>
      <c r="H64" s="1648">
        <f>+'[13]2016'!E45</f>
        <v>9434</v>
      </c>
      <c r="I64" s="1649">
        <f>+'[13]2016'!F45</f>
        <v>931.32201946430553</v>
      </c>
      <c r="J64" s="1649">
        <f>+'[13]2016'!G45</f>
        <v>954.38869906719094</v>
      </c>
      <c r="K64" s="1649">
        <f>+'[13]2016'!H45</f>
        <v>403.68089251643164</v>
      </c>
      <c r="L64" s="1649">
        <f>+'[13]2016'!I45</f>
        <v>1123.0097570959865</v>
      </c>
      <c r="M64" s="1649">
        <f>+'[13]2016'!J45</f>
        <v>1151.3495157067514</v>
      </c>
      <c r="N64" s="1649">
        <f>+'[13]2016'!K45</f>
        <v>474.74904388382367</v>
      </c>
      <c r="O64" s="1656"/>
      <c r="P64" s="1657"/>
    </row>
    <row r="65" spans="1:16" s="1666" customFormat="1" ht="9" customHeight="1" x14ac:dyDescent="0.2">
      <c r="A65" s="1664"/>
      <c r="B65" s="1664"/>
      <c r="C65" s="1176"/>
      <c r="D65" s="1647" t="s">
        <v>71</v>
      </c>
      <c r="E65" s="1648"/>
      <c r="F65" s="1648">
        <f>+'[13]2016'!C46</f>
        <v>199576</v>
      </c>
      <c r="G65" s="1648">
        <f>+'[13]2016'!D46</f>
        <v>176168</v>
      </c>
      <c r="H65" s="1648">
        <f>+'[13]2016'!E46</f>
        <v>23408</v>
      </c>
      <c r="I65" s="1649">
        <f>+'[13]2016'!F46</f>
        <v>756.7401711628429</v>
      </c>
      <c r="J65" s="1649">
        <f>+'[13]2016'!G46</f>
        <v>814.93117507152044</v>
      </c>
      <c r="K65" s="1649">
        <f>+'[13]2016'!H46</f>
        <v>318.79618720095675</v>
      </c>
      <c r="L65" s="1649">
        <f>+'[13]2016'!I46</f>
        <v>877.33381102939359</v>
      </c>
      <c r="M65" s="1649">
        <f>+'[13]2016'!J46</f>
        <v>944.9143828618254</v>
      </c>
      <c r="N65" s="1649">
        <f>+'[13]2016'!K46</f>
        <v>368.72418275803204</v>
      </c>
      <c r="O65" s="1656"/>
      <c r="P65" s="1657"/>
    </row>
    <row r="66" spans="1:16" s="1174" customFormat="1" ht="9.75" customHeight="1" x14ac:dyDescent="0.2">
      <c r="A66" s="1172"/>
      <c r="B66" s="1175"/>
      <c r="C66" s="1176" t="s">
        <v>79</v>
      </c>
      <c r="D66" s="1176"/>
      <c r="E66" s="1645"/>
      <c r="F66" s="1645">
        <f>+'[13]2016'!C47</f>
        <v>77216</v>
      </c>
      <c r="G66" s="1645">
        <f>+'[13]2016'!D47</f>
        <v>73549</v>
      </c>
      <c r="H66" s="1645">
        <f>+'[13]2016'!E47</f>
        <v>3667</v>
      </c>
      <c r="I66" s="1646">
        <f>+'[13]2016'!F47</f>
        <v>779.1183421182111</v>
      </c>
      <c r="J66" s="1646">
        <f>+'[13]2016'!G47</f>
        <v>799.14794069259801</v>
      </c>
      <c r="K66" s="1646">
        <f>+'[13]2016'!H47</f>
        <v>377.38478729206525</v>
      </c>
      <c r="L66" s="1646">
        <f>+'[13]2016'!I47</f>
        <v>937.7376690711784</v>
      </c>
      <c r="M66" s="1646">
        <f>+'[13]2016'!J47</f>
        <v>962.52248555384301</v>
      </c>
      <c r="N66" s="1646">
        <f>+'[13]2016'!K47</f>
        <v>440.62873329697339</v>
      </c>
      <c r="O66" s="1177"/>
      <c r="P66" s="1138"/>
    </row>
    <row r="67" spans="1:16" s="1174" customFormat="1" ht="9" customHeight="1" x14ac:dyDescent="0.2">
      <c r="A67" s="1172"/>
      <c r="B67" s="1175"/>
      <c r="C67" s="1176"/>
      <c r="D67" s="1647" t="s">
        <v>72</v>
      </c>
      <c r="E67" s="1648"/>
      <c r="F67" s="1648">
        <f>+'[13]2016'!C48</f>
        <v>40996</v>
      </c>
      <c r="G67" s="1648">
        <f>+'[13]2016'!D48</f>
        <v>39836</v>
      </c>
      <c r="H67" s="1648">
        <f>+'[13]2016'!E48</f>
        <v>1160</v>
      </c>
      <c r="I67" s="1649">
        <f>+'[13]2016'!F48</f>
        <v>842.96102327055769</v>
      </c>
      <c r="J67" s="1649">
        <f>+'[13]2016'!G48</f>
        <v>855.38699693744877</v>
      </c>
      <c r="K67" s="1649">
        <f>+'[13]2016'!H48</f>
        <v>416.23594827586163</v>
      </c>
      <c r="L67" s="1649">
        <f>+'[13]2016'!I48</f>
        <v>1037.923453995516</v>
      </c>
      <c r="M67" s="1649">
        <f>+'[13]2016'!J48</f>
        <v>1054.1925567325952</v>
      </c>
      <c r="N67" s="1649">
        <f>+'[13]2016'!K48</f>
        <v>479.22002586206872</v>
      </c>
      <c r="O67" s="1177"/>
      <c r="P67" s="1138"/>
    </row>
    <row r="68" spans="1:16" s="1174" customFormat="1" ht="9" customHeight="1" x14ac:dyDescent="0.2">
      <c r="A68" s="1172"/>
      <c r="B68" s="1175"/>
      <c r="C68" s="1176"/>
      <c r="D68" s="1647" t="s">
        <v>71</v>
      </c>
      <c r="E68" s="1648"/>
      <c r="F68" s="1648">
        <f>+'[13]2016'!C49</f>
        <v>36220</v>
      </c>
      <c r="G68" s="1648">
        <f>+'[13]2016'!D49</f>
        <v>33713</v>
      </c>
      <c r="H68" s="1648">
        <f>+'[13]2016'!E49</f>
        <v>2507</v>
      </c>
      <c r="I68" s="1649">
        <f>+'[13]2016'!F49</f>
        <v>706.85731073992167</v>
      </c>
      <c r="J68" s="1649">
        <f>+'[13]2016'!G49</f>
        <v>732.69467208495371</v>
      </c>
      <c r="K68" s="1649">
        <f>+'[13]2016'!H49</f>
        <v>359.40818308735527</v>
      </c>
      <c r="L68" s="1649">
        <f>+'[13]2016'!I49</f>
        <v>824.34130135283965</v>
      </c>
      <c r="M68" s="1649">
        <f>+'[13]2016'!J49</f>
        <v>854.20317384984821</v>
      </c>
      <c r="N68" s="1649">
        <f>+'[13]2016'!K49</f>
        <v>422.7723713601917</v>
      </c>
      <c r="O68" s="1667"/>
      <c r="P68" s="1138"/>
    </row>
    <row r="69" spans="1:16" s="1669" customFormat="1" ht="9.75" customHeight="1" x14ac:dyDescent="0.2">
      <c r="A69" s="1668"/>
      <c r="B69" s="1668"/>
      <c r="C69" s="1176" t="s">
        <v>58</v>
      </c>
      <c r="D69" s="1176"/>
      <c r="E69" s="1645"/>
      <c r="F69" s="1645">
        <f>+'[13]2016'!C50</f>
        <v>116906</v>
      </c>
      <c r="G69" s="1645">
        <f>+'[13]2016'!D50</f>
        <v>108013</v>
      </c>
      <c r="H69" s="1645">
        <f>+'[13]2016'!E50</f>
        <v>8893</v>
      </c>
      <c r="I69" s="1646">
        <f>+'[13]2016'!F50</f>
        <v>931.7666012865061</v>
      </c>
      <c r="J69" s="1646">
        <f>+'[13]2016'!G50</f>
        <v>979.51321544628536</v>
      </c>
      <c r="K69" s="1646">
        <f>+'[13]2016'!H50</f>
        <v>351.8436241988075</v>
      </c>
      <c r="L69" s="1646">
        <f>+'[13]2016'!I50</f>
        <v>1131.7770700391686</v>
      </c>
      <c r="M69" s="1646">
        <f>+'[13]2016'!J50</f>
        <v>1190.0435656819323</v>
      </c>
      <c r="N69" s="1646">
        <f>+'[13]2016'!K50</f>
        <v>424.08124255031964</v>
      </c>
      <c r="O69" s="1177"/>
      <c r="P69" s="1668"/>
    </row>
    <row r="70" spans="1:16" s="1174" customFormat="1" ht="9" customHeight="1" x14ac:dyDescent="0.2">
      <c r="A70" s="1172"/>
      <c r="B70" s="1175"/>
      <c r="C70" s="1176"/>
      <c r="D70" s="1647" t="s">
        <v>72</v>
      </c>
      <c r="E70" s="1648"/>
      <c r="F70" s="1648">
        <f>+'[13]2016'!C51</f>
        <v>61713</v>
      </c>
      <c r="G70" s="1648">
        <f>+'[13]2016'!D51</f>
        <v>58931</v>
      </c>
      <c r="H70" s="1648">
        <f>+'[13]2016'!E51</f>
        <v>2782</v>
      </c>
      <c r="I70" s="1649">
        <f>+'[13]2016'!F51</f>
        <v>1087.738435175741</v>
      </c>
      <c r="J70" s="1649">
        <f>+'[13]2016'!G51</f>
        <v>1121.1981597122021</v>
      </c>
      <c r="K70" s="1649">
        <f>+'[13]2016'!H51</f>
        <v>378.96236520488895</v>
      </c>
      <c r="L70" s="1649">
        <f>+'[13]2016'!I51</f>
        <v>1348.744023301399</v>
      </c>
      <c r="M70" s="1649">
        <f>+'[13]2016'!J51</f>
        <v>1390.9631151685799</v>
      </c>
      <c r="N70" s="1649">
        <f>+'[13]2016'!K51</f>
        <v>454.41860891444912</v>
      </c>
      <c r="O70" s="1177"/>
      <c r="P70" s="1138"/>
    </row>
    <row r="71" spans="1:16" s="1174" customFormat="1" ht="9" customHeight="1" x14ac:dyDescent="0.2">
      <c r="A71" s="1172"/>
      <c r="B71" s="1175"/>
      <c r="C71" s="1176"/>
      <c r="D71" s="1647" t="s">
        <v>71</v>
      </c>
      <c r="E71" s="1648"/>
      <c r="F71" s="1648">
        <f>+'[13]2016'!C52</f>
        <v>55193</v>
      </c>
      <c r="G71" s="1648">
        <f>+'[13]2016'!D52</f>
        <v>49082</v>
      </c>
      <c r="H71" s="1648">
        <f>+'[13]2016'!E52</f>
        <v>6111</v>
      </c>
      <c r="I71" s="1649">
        <f>+'[13]2016'!F52</f>
        <v>757.36967079158944</v>
      </c>
      <c r="J71" s="1649">
        <f>+'[13]2016'!G52</f>
        <v>809.39717595045045</v>
      </c>
      <c r="K71" s="1649">
        <f>+'[13]2016'!H52</f>
        <v>339.49796269023079</v>
      </c>
      <c r="L71" s="1649">
        <f>+'[13]2016'!I52</f>
        <v>889.17961045784432</v>
      </c>
      <c r="M71" s="1649">
        <f>+'[13]2016'!J52</f>
        <v>948.80665661545879</v>
      </c>
      <c r="N71" s="1649">
        <f>+'[13]2016'!K52</f>
        <v>410.27031909671126</v>
      </c>
      <c r="O71" s="1177"/>
      <c r="P71" s="1138"/>
    </row>
    <row r="72" spans="1:16" s="1174" customFormat="1" ht="9.75" customHeight="1" x14ac:dyDescent="0.2">
      <c r="A72" s="1172"/>
      <c r="B72" s="1175"/>
      <c r="C72" s="1176" t="s">
        <v>65</v>
      </c>
      <c r="D72" s="1176"/>
      <c r="E72" s="1645"/>
      <c r="F72" s="1645">
        <f>+'[13]2016'!C53</f>
        <v>43127</v>
      </c>
      <c r="G72" s="1645">
        <f>+'[13]2016'!D53</f>
        <v>40860</v>
      </c>
      <c r="H72" s="1645">
        <f>+'[13]2016'!E53</f>
        <v>2267</v>
      </c>
      <c r="I72" s="1646">
        <f>+'[13]2016'!F53</f>
        <v>726.06816425904117</v>
      </c>
      <c r="J72" s="1646">
        <f>+'[13]2016'!G53</f>
        <v>746.7179960841903</v>
      </c>
      <c r="K72" s="1646">
        <f>+'[13]2016'!H53</f>
        <v>353.87931186590214</v>
      </c>
      <c r="L72" s="1646">
        <f>+'[13]2016'!I53</f>
        <v>873.84067915691071</v>
      </c>
      <c r="M72" s="1646">
        <f>+'[13]2016'!J53</f>
        <v>899.57244493392136</v>
      </c>
      <c r="N72" s="1646">
        <f>+'[13]2016'!K53</f>
        <v>410.05596382884858</v>
      </c>
      <c r="O72" s="1177"/>
      <c r="P72" s="1138"/>
    </row>
    <row r="73" spans="1:16" s="1174" customFormat="1" ht="9" customHeight="1" x14ac:dyDescent="0.2">
      <c r="A73" s="1172"/>
      <c r="B73" s="1175"/>
      <c r="C73" s="1176"/>
      <c r="D73" s="1647" t="s">
        <v>72</v>
      </c>
      <c r="E73" s="1648"/>
      <c r="F73" s="1648">
        <f>+'[13]2016'!C54</f>
        <v>22193</v>
      </c>
      <c r="G73" s="1648">
        <f>+'[13]2016'!D54</f>
        <v>21385</v>
      </c>
      <c r="H73" s="1648">
        <f>+'[13]2016'!E54</f>
        <v>808</v>
      </c>
      <c r="I73" s="1649">
        <f>+'[13]2016'!F54</f>
        <v>780.82660343351358</v>
      </c>
      <c r="J73" s="1649">
        <f>+'[13]2016'!G54</f>
        <v>795.91726677577549</v>
      </c>
      <c r="K73" s="1649">
        <f>+'[13]2016'!H54</f>
        <v>381.42829207920744</v>
      </c>
      <c r="L73" s="1649">
        <f>+'[13]2016'!I54</f>
        <v>959.43373135674085</v>
      </c>
      <c r="M73" s="1649">
        <f>+'[13]2016'!J54</f>
        <v>979.23954500818252</v>
      </c>
      <c r="N73" s="1649">
        <f>+'[13]2016'!K54</f>
        <v>435.24149752475239</v>
      </c>
      <c r="O73" s="1177"/>
      <c r="P73" s="1138"/>
    </row>
    <row r="74" spans="1:16" s="1174" customFormat="1" ht="9" customHeight="1" x14ac:dyDescent="0.2">
      <c r="A74" s="1172"/>
      <c r="B74" s="1175"/>
      <c r="C74" s="1176"/>
      <c r="D74" s="1647" t="s">
        <v>71</v>
      </c>
      <c r="E74" s="1648"/>
      <c r="F74" s="1648">
        <f>+'[13]2016'!C55</f>
        <v>20934</v>
      </c>
      <c r="G74" s="1648">
        <f>+'[13]2016'!D55</f>
        <v>19475</v>
      </c>
      <c r="H74" s="1648">
        <f>+'[13]2016'!E55</f>
        <v>1459</v>
      </c>
      <c r="I74" s="1649">
        <f>+'[13]2016'!F55</f>
        <v>668.0164760676447</v>
      </c>
      <c r="J74" s="1649">
        <f>+'[13]2016'!G55</f>
        <v>692.69353376123172</v>
      </c>
      <c r="K74" s="1649">
        <f>+'[13]2016'!H55</f>
        <v>338.62257710760832</v>
      </c>
      <c r="L74" s="1649">
        <f>+'[13]2016'!I55</f>
        <v>783.09994124390698</v>
      </c>
      <c r="M74" s="1649">
        <f>+'[13]2016'!J55</f>
        <v>812.09203748395521</v>
      </c>
      <c r="N74" s="1649">
        <f>+'[13]2016'!K55</f>
        <v>396.1081151473611</v>
      </c>
      <c r="O74" s="1177"/>
      <c r="P74" s="1138"/>
    </row>
    <row r="75" spans="1:16" s="1174" customFormat="1" ht="9.75" customHeight="1" x14ac:dyDescent="0.2">
      <c r="A75" s="1172"/>
      <c r="B75" s="1175"/>
      <c r="C75" s="1176" t="s">
        <v>67</v>
      </c>
      <c r="D75" s="1176"/>
      <c r="E75" s="1645"/>
      <c r="F75" s="1645">
        <f>+'[13]2016'!C56</f>
        <v>25473</v>
      </c>
      <c r="G75" s="1645">
        <f>+'[13]2016'!D56</f>
        <v>24009</v>
      </c>
      <c r="H75" s="1645">
        <f>+'[13]2016'!E56</f>
        <v>1464</v>
      </c>
      <c r="I75" s="1646">
        <f>+'[13]2016'!F56</f>
        <v>733.68750951988454</v>
      </c>
      <c r="J75" s="1646">
        <f>+'[13]2016'!G56</f>
        <v>756.43071015035912</v>
      </c>
      <c r="K75" s="1646">
        <f>+'[13]2016'!H56</f>
        <v>360.70834016393457</v>
      </c>
      <c r="L75" s="1646">
        <f>+'[13]2016'!I56</f>
        <v>870.24542770777089</v>
      </c>
      <c r="M75" s="1646">
        <f>+'[13]2016'!J56</f>
        <v>897.29173185055208</v>
      </c>
      <c r="N75" s="1646">
        <f>+'[13]2016'!K56</f>
        <v>426.69712431693938</v>
      </c>
      <c r="O75" s="1177"/>
      <c r="P75" s="1138"/>
    </row>
    <row r="76" spans="1:16" s="1174" customFormat="1" ht="9" customHeight="1" x14ac:dyDescent="0.2">
      <c r="A76" s="1172"/>
      <c r="B76" s="1175"/>
      <c r="C76" s="1176"/>
      <c r="D76" s="1647" t="s">
        <v>72</v>
      </c>
      <c r="E76" s="1648"/>
      <c r="F76" s="1648">
        <f>+'[13]2016'!C57</f>
        <v>13057</v>
      </c>
      <c r="G76" s="1648">
        <f>+'[13]2016'!D57</f>
        <v>12532</v>
      </c>
      <c r="H76" s="1648">
        <f>+'[13]2016'!E57</f>
        <v>525</v>
      </c>
      <c r="I76" s="1649">
        <f>+'[13]2016'!F57</f>
        <v>780.78318449873495</v>
      </c>
      <c r="J76" s="1649">
        <f>+'[13]2016'!G57</f>
        <v>796.82647701882854</v>
      </c>
      <c r="K76" s="1649">
        <f>+'[13]2016'!H57</f>
        <v>397.82215238095228</v>
      </c>
      <c r="L76" s="1649">
        <f>+'[13]2016'!I57</f>
        <v>943.59422072451525</v>
      </c>
      <c r="M76" s="1649">
        <f>+'[13]2016'!J57</f>
        <v>963.76884934567943</v>
      </c>
      <c r="N76" s="1649">
        <f>+'[13]2016'!K57</f>
        <v>462.01622857142826</v>
      </c>
      <c r="O76" s="1177"/>
      <c r="P76" s="1138"/>
    </row>
    <row r="77" spans="1:16" s="1174" customFormat="1" ht="9" customHeight="1" x14ac:dyDescent="0.2">
      <c r="A77" s="1172"/>
      <c r="B77" s="1175"/>
      <c r="C77" s="1176"/>
      <c r="D77" s="1647" t="s">
        <v>71</v>
      </c>
      <c r="E77" s="1648"/>
      <c r="F77" s="1648">
        <f>+'[13]2016'!C58</f>
        <v>12416</v>
      </c>
      <c r="G77" s="1648">
        <f>+'[13]2016'!D58</f>
        <v>11477</v>
      </c>
      <c r="H77" s="1648">
        <f>+'[13]2016'!E58</f>
        <v>939</v>
      </c>
      <c r="I77" s="1649">
        <f>+'[13]2016'!F58</f>
        <v>684.16042928479328</v>
      </c>
      <c r="J77" s="1649">
        <f>+'[13]2016'!G58</f>
        <v>712.32164415788145</v>
      </c>
      <c r="K77" s="1649">
        <f>+'[13]2016'!H58</f>
        <v>339.95780617678457</v>
      </c>
      <c r="L77" s="1649">
        <f>+'[13]2016'!I58</f>
        <v>793.10986146907248</v>
      </c>
      <c r="M77" s="1649">
        <f>+'[13]2016'!J58</f>
        <v>824.70383985362218</v>
      </c>
      <c r="N77" s="1649">
        <f>+'[13]2016'!K58</f>
        <v>406.95002129925501</v>
      </c>
      <c r="O77" s="1177"/>
      <c r="P77" s="1138"/>
    </row>
    <row r="78" spans="1:16" s="1174" customFormat="1" ht="9" customHeight="1" x14ac:dyDescent="0.2">
      <c r="A78" s="1172"/>
      <c r="B78" s="1175"/>
      <c r="C78" s="1176" t="s">
        <v>77</v>
      </c>
      <c r="D78" s="1176"/>
      <c r="E78" s="1645"/>
      <c r="F78" s="1645">
        <f>+'[13]2016'!C59</f>
        <v>61536</v>
      </c>
      <c r="G78" s="1645">
        <f>+'[13]2016'!D59</f>
        <v>58447</v>
      </c>
      <c r="H78" s="1645">
        <f>+'[13]2016'!E59</f>
        <v>3089</v>
      </c>
      <c r="I78" s="1646">
        <f>+'[13]2016'!F59</f>
        <v>728.93969920046447</v>
      </c>
      <c r="J78" s="1646">
        <f>+'[13]2016'!G59</f>
        <v>749.63475028658627</v>
      </c>
      <c r="K78" s="1646">
        <f>+'[13]2016'!H59</f>
        <v>337.36842991259266</v>
      </c>
      <c r="L78" s="1646">
        <f>+'[13]2016'!I59</f>
        <v>869.59729605434529</v>
      </c>
      <c r="M78" s="1646">
        <f>+'[13]2016'!J59</f>
        <v>894.61009341797489</v>
      </c>
      <c r="N78" s="1646">
        <f>+'[13]2016'!K59</f>
        <v>396.32990611848527</v>
      </c>
      <c r="O78" s="1177"/>
      <c r="P78" s="1138"/>
    </row>
    <row r="79" spans="1:16" s="1174" customFormat="1" ht="9" customHeight="1" x14ac:dyDescent="0.2">
      <c r="A79" s="1172"/>
      <c r="B79" s="1175"/>
      <c r="C79" s="1176"/>
      <c r="D79" s="1647" t="s">
        <v>72</v>
      </c>
      <c r="E79" s="1648"/>
      <c r="F79" s="1648">
        <f>+'[13]2016'!C60</f>
        <v>33316</v>
      </c>
      <c r="G79" s="1648">
        <f>+'[13]2016'!D60</f>
        <v>32154</v>
      </c>
      <c r="H79" s="1648">
        <f>+'[13]2016'!E60</f>
        <v>1162</v>
      </c>
      <c r="I79" s="1649">
        <f>+'[13]2016'!F60</f>
        <v>775.2715407011666</v>
      </c>
      <c r="J79" s="1649">
        <f>+'[13]2016'!G60</f>
        <v>791.09659544691124</v>
      </c>
      <c r="K79" s="1649">
        <f>+'[13]2016'!H60</f>
        <v>337.37239242685041</v>
      </c>
      <c r="L79" s="1649">
        <f>+'[13]2016'!I60</f>
        <v>944.43308500420335</v>
      </c>
      <c r="M79" s="1649">
        <f>+'[13]2016'!J60</f>
        <v>964.40226348199258</v>
      </c>
      <c r="N79" s="1649">
        <f>+'[13]2016'!K60</f>
        <v>391.86082616178936</v>
      </c>
      <c r="O79" s="1177"/>
      <c r="P79" s="1138"/>
    </row>
    <row r="80" spans="1:16" s="1174" customFormat="1" ht="9" customHeight="1" x14ac:dyDescent="0.2">
      <c r="A80" s="1172"/>
      <c r="B80" s="1175"/>
      <c r="C80" s="1176"/>
      <c r="D80" s="1647" t="s">
        <v>71</v>
      </c>
      <c r="E80" s="1648"/>
      <c r="F80" s="1648">
        <f>+'[13]2016'!C61</f>
        <v>28220</v>
      </c>
      <c r="G80" s="1648">
        <f>+'[13]2016'!D61</f>
        <v>26293</v>
      </c>
      <c r="H80" s="1648">
        <f>+'[13]2016'!E61</f>
        <v>1927</v>
      </c>
      <c r="I80" s="1649">
        <f>+'[13]2016'!F61</f>
        <v>674.2412005669712</v>
      </c>
      <c r="J80" s="1649">
        <f>+'[13]2016'!G61</f>
        <v>698.9306020613825</v>
      </c>
      <c r="K80" s="1649">
        <f>+'[13]2016'!H61</f>
        <v>337.36604047742725</v>
      </c>
      <c r="L80" s="1649">
        <f>+'[13]2016'!I61</f>
        <v>781.24757441531051</v>
      </c>
      <c r="M80" s="1649">
        <f>+'[13]2016'!J61</f>
        <v>809.26047807400812</v>
      </c>
      <c r="N80" s="1649">
        <f>+'[13]2016'!K61</f>
        <v>399.02480539699047</v>
      </c>
      <c r="O80" s="1177"/>
      <c r="P80" s="1138"/>
    </row>
    <row r="81" spans="1:16" s="1680" customFormat="1" ht="9" customHeight="1" x14ac:dyDescent="0.2">
      <c r="A81" s="1670"/>
      <c r="B81" s="1671"/>
      <c r="C81" s="1672" t="s">
        <v>594</v>
      </c>
      <c r="D81" s="1673"/>
      <c r="E81" s="1673"/>
      <c r="F81" s="1674"/>
      <c r="G81" s="1675"/>
      <c r="H81" s="1675"/>
      <c r="I81" s="1672"/>
      <c r="J81" s="1672"/>
      <c r="K81" s="1672"/>
      <c r="L81" s="1672"/>
      <c r="M81" s="1676"/>
      <c r="N81" s="1677"/>
      <c r="O81" s="1678"/>
      <c r="P81" s="1679"/>
    </row>
    <row r="82" spans="1:16" s="1174" customFormat="1" ht="8.25" customHeight="1" x14ac:dyDescent="0.2">
      <c r="A82" s="1172"/>
      <c r="B82" s="1175"/>
      <c r="C82" s="1681" t="s">
        <v>595</v>
      </c>
      <c r="D82" s="1682"/>
      <c r="E82" s="1682"/>
      <c r="F82" s="1683"/>
      <c r="G82" s="1684"/>
      <c r="H82" s="1684"/>
      <c r="I82" s="1685"/>
      <c r="J82" s="1685"/>
      <c r="K82" s="1685"/>
      <c r="L82" s="1685"/>
      <c r="M82" s="1178"/>
      <c r="N82" s="1178"/>
      <c r="O82" s="1177"/>
      <c r="P82" s="1138"/>
    </row>
    <row r="83" spans="1:16" s="1174" customFormat="1" ht="9.75" customHeight="1" x14ac:dyDescent="0.2">
      <c r="A83" s="1172"/>
      <c r="B83" s="1173"/>
      <c r="C83" s="1686" t="s">
        <v>596</v>
      </c>
      <c r="D83" s="1165"/>
      <c r="E83" s="1165"/>
      <c r="F83" s="1166"/>
      <c r="G83" s="1166"/>
      <c r="I83" s="1166"/>
      <c r="J83" s="173"/>
      <c r="K83" s="1167"/>
      <c r="L83" s="173"/>
      <c r="M83" s="1178"/>
      <c r="N83" s="1178"/>
      <c r="O83" s="1160"/>
      <c r="P83" s="1138"/>
    </row>
    <row r="84" spans="1:16" ht="13.5" customHeight="1" x14ac:dyDescent="0.2">
      <c r="A84" s="1137"/>
      <c r="B84" s="1137"/>
      <c r="C84" s="1687"/>
      <c r="D84" s="1687"/>
      <c r="E84" s="1687"/>
      <c r="F84" s="1687"/>
      <c r="G84" s="1687"/>
      <c r="H84" s="1687"/>
      <c r="I84" s="1687"/>
      <c r="J84" s="1687"/>
      <c r="K84" s="1687"/>
      <c r="L84" s="1687"/>
      <c r="M84" s="1688">
        <f>+[3]MES!$B$2</f>
        <v>43191</v>
      </c>
      <c r="N84" s="1688"/>
      <c r="O84" s="401">
        <v>13</v>
      </c>
      <c r="P84" s="1137"/>
    </row>
  </sheetData>
  <mergeCells count="6">
    <mergeCell ref="M84:N84"/>
    <mergeCell ref="B1:F1"/>
    <mergeCell ref="C22:E23"/>
    <mergeCell ref="F22:H22"/>
    <mergeCell ref="I22:K22"/>
    <mergeCell ref="L22:N2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G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6"/>
      <c r="C1" s="236"/>
      <c r="D1" s="236"/>
      <c r="E1" s="225"/>
      <c r="F1" s="225"/>
      <c r="G1" s="225"/>
      <c r="H1" s="225"/>
      <c r="I1" s="225"/>
      <c r="J1" s="225"/>
      <c r="K1" s="225"/>
      <c r="L1" s="1450" t="s">
        <v>316</v>
      </c>
      <c r="M1" s="1450"/>
      <c r="N1" s="1450"/>
      <c r="O1" s="1450"/>
      <c r="P1" s="131"/>
    </row>
    <row r="2" spans="1:16" ht="6" customHeight="1" x14ac:dyDescent="0.2">
      <c r="A2" s="131"/>
      <c r="B2" s="237"/>
      <c r="C2" s="399"/>
      <c r="D2" s="399"/>
      <c r="E2" s="224"/>
      <c r="F2" s="224"/>
      <c r="G2" s="224"/>
      <c r="H2" s="224"/>
      <c r="I2" s="224"/>
      <c r="J2" s="224"/>
      <c r="K2" s="224"/>
      <c r="L2" s="224"/>
      <c r="M2" s="224"/>
      <c r="N2" s="133"/>
      <c r="O2" s="133"/>
      <c r="P2" s="131"/>
    </row>
    <row r="3" spans="1:16" ht="13.5" customHeight="1" thickBot="1" x14ac:dyDescent="0.25">
      <c r="A3" s="131"/>
      <c r="B3" s="238"/>
      <c r="C3" s="134"/>
      <c r="D3" s="134"/>
      <c r="E3" s="134"/>
      <c r="F3" s="133"/>
      <c r="G3" s="133"/>
      <c r="H3" s="133"/>
      <c r="I3" s="133"/>
      <c r="J3" s="133"/>
      <c r="K3" s="133"/>
      <c r="L3" s="564"/>
      <c r="M3" s="564"/>
      <c r="N3" s="564" t="s">
        <v>70</v>
      </c>
      <c r="O3" s="564"/>
      <c r="P3" s="564"/>
    </row>
    <row r="4" spans="1:16" ht="15" customHeight="1" thickBot="1" x14ac:dyDescent="0.25">
      <c r="A4" s="131"/>
      <c r="B4" s="238"/>
      <c r="C4" s="1129" t="s">
        <v>484</v>
      </c>
      <c r="D4" s="254"/>
      <c r="E4" s="254"/>
      <c r="F4" s="254"/>
      <c r="G4" s="254"/>
      <c r="H4" s="254"/>
      <c r="I4" s="254"/>
      <c r="J4" s="254"/>
      <c r="K4" s="254"/>
      <c r="L4" s="254"/>
      <c r="M4" s="254"/>
      <c r="N4" s="255"/>
      <c r="O4" s="564"/>
      <c r="P4" s="564"/>
    </row>
    <row r="5" spans="1:16" ht="7.5" customHeight="1" x14ac:dyDescent="0.2">
      <c r="A5" s="131"/>
      <c r="B5" s="238"/>
      <c r="C5" s="1451" t="s">
        <v>85</v>
      </c>
      <c r="D5" s="1451"/>
      <c r="E5" s="133"/>
      <c r="F5" s="11"/>
      <c r="G5" s="133"/>
      <c r="H5" s="133"/>
      <c r="I5" s="133"/>
      <c r="J5" s="133"/>
      <c r="K5" s="133"/>
      <c r="L5" s="564"/>
      <c r="M5" s="564"/>
      <c r="N5" s="564"/>
      <c r="O5" s="564"/>
      <c r="P5" s="564"/>
    </row>
    <row r="6" spans="1:16" ht="13.5" customHeight="1" x14ac:dyDescent="0.2">
      <c r="A6" s="131"/>
      <c r="B6" s="238"/>
      <c r="C6" s="1452"/>
      <c r="D6" s="1452"/>
      <c r="E6" s="81">
        <v>1999</v>
      </c>
      <c r="F6" s="82">
        <v>2011</v>
      </c>
      <c r="G6" s="133"/>
      <c r="H6" s="82">
        <v>2012</v>
      </c>
      <c r="I6" s="82">
        <v>2013</v>
      </c>
      <c r="J6" s="82">
        <v>2014</v>
      </c>
      <c r="K6" s="82">
        <v>2015</v>
      </c>
      <c r="L6" s="82">
        <v>2016</v>
      </c>
      <c r="M6" s="82">
        <v>2017</v>
      </c>
      <c r="N6" s="82">
        <v>2018</v>
      </c>
      <c r="O6" s="564"/>
      <c r="P6" s="564"/>
    </row>
    <row r="7" spans="1:16" ht="2.25" customHeight="1" x14ac:dyDescent="0.2">
      <c r="A7" s="131"/>
      <c r="B7" s="238"/>
      <c r="C7" s="83"/>
      <c r="D7" s="83"/>
      <c r="E7" s="11"/>
      <c r="F7" s="11"/>
      <c r="G7" s="133"/>
      <c r="H7" s="11"/>
      <c r="I7" s="11"/>
      <c r="J7" s="11"/>
      <c r="K7" s="11"/>
      <c r="L7" s="11"/>
      <c r="M7" s="11"/>
      <c r="N7" s="11"/>
      <c r="O7" s="564"/>
      <c r="P7" s="564"/>
    </row>
    <row r="8" spans="1:16" ht="30" customHeight="1" x14ac:dyDescent="0.2">
      <c r="A8" s="131"/>
      <c r="B8" s="238"/>
      <c r="C8" s="1131" t="s">
        <v>293</v>
      </c>
      <c r="D8" s="1131"/>
      <c r="E8" s="1131"/>
      <c r="F8" s="1020">
        <v>485</v>
      </c>
      <c r="G8" s="223"/>
      <c r="H8" s="1020">
        <v>485</v>
      </c>
      <c r="I8" s="1020">
        <v>485</v>
      </c>
      <c r="J8" s="1020">
        <v>505</v>
      </c>
      <c r="K8" s="1020">
        <v>505</v>
      </c>
      <c r="L8" s="1020">
        <v>530</v>
      </c>
      <c r="M8" s="1020">
        <v>557</v>
      </c>
      <c r="N8" s="1020">
        <v>580</v>
      </c>
      <c r="O8" s="198"/>
      <c r="P8" s="198"/>
    </row>
    <row r="9" spans="1:16" ht="31.5" customHeight="1" x14ac:dyDescent="0.2">
      <c r="A9" s="131"/>
      <c r="B9" s="240"/>
      <c r="C9" s="197" t="s">
        <v>281</v>
      </c>
      <c r="D9" s="197"/>
      <c r="E9" s="194"/>
      <c r="F9" s="194" t="s">
        <v>280</v>
      </c>
      <c r="G9" s="196"/>
      <c r="H9" s="559" t="s">
        <v>333</v>
      </c>
      <c r="I9" s="559" t="s">
        <v>333</v>
      </c>
      <c r="J9" s="194" t="s">
        <v>487</v>
      </c>
      <c r="K9" s="559" t="s">
        <v>333</v>
      </c>
      <c r="L9" s="194" t="s">
        <v>429</v>
      </c>
      <c r="M9" s="194" t="s">
        <v>468</v>
      </c>
      <c r="N9" s="194" t="s">
        <v>485</v>
      </c>
      <c r="O9" s="195"/>
      <c r="P9" s="195"/>
    </row>
    <row r="10" spans="1:16" s="137" customFormat="1" ht="18" customHeight="1" x14ac:dyDescent="0.2">
      <c r="A10" s="135"/>
      <c r="B10" s="239"/>
      <c r="C10" s="138" t="s">
        <v>279</v>
      </c>
      <c r="D10" s="138"/>
      <c r="E10" s="194"/>
      <c r="F10" s="194" t="s">
        <v>278</v>
      </c>
      <c r="G10" s="136"/>
      <c r="H10" s="559" t="s">
        <v>333</v>
      </c>
      <c r="I10" s="559" t="s">
        <v>333</v>
      </c>
      <c r="J10" s="194" t="s">
        <v>402</v>
      </c>
      <c r="K10" s="559" t="s">
        <v>333</v>
      </c>
      <c r="L10" s="194" t="s">
        <v>428</v>
      </c>
      <c r="M10" s="194" t="s">
        <v>467</v>
      </c>
      <c r="N10" s="194" t="s">
        <v>486</v>
      </c>
      <c r="O10" s="194"/>
      <c r="P10" s="194"/>
    </row>
    <row r="11" spans="1:16" ht="20.25" customHeight="1" thickBot="1" x14ac:dyDescent="0.25">
      <c r="A11" s="131"/>
      <c r="B11" s="238"/>
      <c r="C11" s="566" t="s">
        <v>334</v>
      </c>
      <c r="D11" s="565"/>
      <c r="E11" s="133"/>
      <c r="F11" s="133"/>
      <c r="G11" s="133"/>
      <c r="H11" s="133"/>
      <c r="I11" s="133"/>
      <c r="J11" s="133"/>
      <c r="K11" s="133"/>
      <c r="L11" s="133"/>
      <c r="M11" s="133"/>
      <c r="N11" s="564"/>
      <c r="O11" s="133"/>
      <c r="P11" s="131"/>
    </row>
    <row r="12" spans="1:16" s="137" customFormat="1" ht="13.5" customHeight="1" thickBot="1" x14ac:dyDescent="0.25">
      <c r="A12" s="135"/>
      <c r="B12" s="239"/>
      <c r="C12" s="1129" t="s">
        <v>277</v>
      </c>
      <c r="D12" s="1128"/>
      <c r="E12" s="252"/>
      <c r="F12" s="252"/>
      <c r="G12" s="252"/>
      <c r="H12" s="252"/>
      <c r="I12" s="252"/>
      <c r="J12" s="252"/>
      <c r="K12" s="252"/>
      <c r="L12" s="252"/>
      <c r="M12" s="252"/>
      <c r="N12" s="253"/>
      <c r="O12" s="133"/>
      <c r="P12" s="131"/>
    </row>
    <row r="13" spans="1:16" ht="7.5" customHeight="1" x14ac:dyDescent="0.2">
      <c r="A13" s="131"/>
      <c r="B13" s="238"/>
      <c r="C13" s="1453" t="s">
        <v>274</v>
      </c>
      <c r="D13" s="1453"/>
      <c r="E13" s="139"/>
      <c r="F13" s="139"/>
      <c r="G13" s="84"/>
      <c r="H13" s="140"/>
      <c r="I13" s="140"/>
      <c r="J13" s="140"/>
      <c r="K13" s="140"/>
      <c r="L13" s="140"/>
      <c r="M13" s="140"/>
      <c r="N13" s="140"/>
      <c r="O13" s="133"/>
      <c r="P13" s="131"/>
    </row>
    <row r="14" spans="1:16" ht="13.5" customHeight="1" x14ac:dyDescent="0.2">
      <c r="A14" s="131"/>
      <c r="B14" s="238"/>
      <c r="C14" s="1454"/>
      <c r="D14" s="1454"/>
      <c r="E14" s="139"/>
      <c r="F14" s="139"/>
      <c r="G14" s="84"/>
      <c r="H14" s="1130">
        <v>2013</v>
      </c>
      <c r="I14" s="1455">
        <v>2014</v>
      </c>
      <c r="J14" s="1456"/>
      <c r="K14" s="1455">
        <v>2015</v>
      </c>
      <c r="L14" s="1456"/>
      <c r="M14" s="1455">
        <v>2016</v>
      </c>
      <c r="N14" s="1457"/>
      <c r="O14" s="133"/>
      <c r="P14" s="131"/>
    </row>
    <row r="15" spans="1:16" ht="12.75" customHeight="1" x14ac:dyDescent="0.2">
      <c r="A15" s="131"/>
      <c r="B15" s="238"/>
      <c r="C15" s="139"/>
      <c r="D15" s="139"/>
      <c r="E15" s="139"/>
      <c r="F15" s="139"/>
      <c r="G15" s="84"/>
      <c r="H15" s="474" t="s">
        <v>86</v>
      </c>
      <c r="I15" s="1072" t="s">
        <v>87</v>
      </c>
      <c r="J15" s="707" t="s">
        <v>86</v>
      </c>
      <c r="K15" s="1072" t="s">
        <v>87</v>
      </c>
      <c r="L15" s="474" t="s">
        <v>86</v>
      </c>
      <c r="M15" s="1072" t="s">
        <v>470</v>
      </c>
      <c r="N15" s="938" t="s">
        <v>480</v>
      </c>
      <c r="O15" s="133"/>
      <c r="P15" s="131"/>
    </row>
    <row r="16" spans="1:16" ht="4.5" customHeight="1" x14ac:dyDescent="0.2">
      <c r="A16" s="131"/>
      <c r="B16" s="238"/>
      <c r="C16" s="139"/>
      <c r="D16" s="139"/>
      <c r="E16" s="139"/>
      <c r="F16" s="139"/>
      <c r="G16" s="84"/>
      <c r="H16" s="402"/>
      <c r="I16" s="402"/>
      <c r="J16" s="1074"/>
      <c r="K16" s="1074"/>
      <c r="L16" s="1074"/>
      <c r="M16" s="1074"/>
      <c r="N16" s="1075"/>
      <c r="O16" s="140"/>
      <c r="P16" s="131"/>
    </row>
    <row r="17" spans="1:22" ht="15" customHeight="1" x14ac:dyDescent="0.2">
      <c r="A17" s="131"/>
      <c r="B17" s="238"/>
      <c r="C17" s="217" t="s">
        <v>292</v>
      </c>
      <c r="D17" s="249"/>
      <c r="E17" s="244"/>
      <c r="F17" s="244"/>
      <c r="G17" s="251"/>
      <c r="H17" s="560">
        <v>958.81</v>
      </c>
      <c r="I17" s="958">
        <v>945.78</v>
      </c>
      <c r="J17" s="560">
        <v>946.97</v>
      </c>
      <c r="K17" s="964">
        <v>950.9</v>
      </c>
      <c r="L17" s="1051">
        <v>952.67243142082441</v>
      </c>
      <c r="M17" s="560">
        <v>957.61</v>
      </c>
      <c r="N17" s="560">
        <v>961.31</v>
      </c>
      <c r="O17" s="140"/>
      <c r="P17" s="131"/>
    </row>
    <row r="18" spans="1:22" ht="13.5" customHeight="1" x14ac:dyDescent="0.2">
      <c r="A18" s="131"/>
      <c r="B18" s="238"/>
      <c r="C18" s="568" t="s">
        <v>72</v>
      </c>
      <c r="D18" s="141"/>
      <c r="E18" s="139"/>
      <c r="F18" s="139"/>
      <c r="G18" s="84"/>
      <c r="H18" s="561">
        <v>1037.9100000000001</v>
      </c>
      <c r="I18" s="959">
        <v>1032.19</v>
      </c>
      <c r="J18" s="561">
        <v>1033.18</v>
      </c>
      <c r="K18" s="955">
        <v>1035.1600000000001</v>
      </c>
      <c r="L18" s="1052">
        <v>1034.2916578226188</v>
      </c>
      <c r="M18" s="561">
        <v>1038.3599999999999</v>
      </c>
      <c r="N18" s="561">
        <v>1045.1300000000001</v>
      </c>
      <c r="O18" s="140"/>
      <c r="P18" s="131"/>
      <c r="Q18" s="1076"/>
    </row>
    <row r="19" spans="1:22" ht="13.5" customHeight="1" x14ac:dyDescent="0.2">
      <c r="A19" s="131"/>
      <c r="B19" s="238"/>
      <c r="C19" s="568" t="s">
        <v>71</v>
      </c>
      <c r="D19" s="141"/>
      <c r="E19" s="139"/>
      <c r="F19" s="139"/>
      <c r="G19" s="84"/>
      <c r="H19" s="561">
        <v>853.8</v>
      </c>
      <c r="I19" s="959">
        <v>840.78</v>
      </c>
      <c r="J19" s="561">
        <v>842.98</v>
      </c>
      <c r="K19" s="955">
        <v>849.53</v>
      </c>
      <c r="L19" s="1052">
        <v>852.69380865007668</v>
      </c>
      <c r="M19" s="561">
        <v>860.34</v>
      </c>
      <c r="N19" s="561">
        <v>861.16</v>
      </c>
      <c r="O19" s="140"/>
      <c r="P19" s="131"/>
      <c r="Q19" s="1076"/>
    </row>
    <row r="20" spans="1:22" ht="6.75" customHeight="1" x14ac:dyDescent="0.2">
      <c r="A20" s="131"/>
      <c r="B20" s="238"/>
      <c r="C20" s="171"/>
      <c r="D20" s="141"/>
      <c r="E20" s="139"/>
      <c r="F20" s="139"/>
      <c r="G20" s="84"/>
      <c r="H20" s="569"/>
      <c r="I20" s="960"/>
      <c r="J20" s="569"/>
      <c r="K20" s="1053"/>
      <c r="L20" s="1054"/>
      <c r="M20" s="569"/>
      <c r="N20" s="569"/>
      <c r="O20" s="140"/>
      <c r="P20" s="131"/>
    </row>
    <row r="21" spans="1:22" ht="15" customHeight="1" x14ac:dyDescent="0.2">
      <c r="A21" s="131"/>
      <c r="B21" s="238"/>
      <c r="C21" s="217" t="s">
        <v>291</v>
      </c>
      <c r="D21" s="249"/>
      <c r="E21" s="244"/>
      <c r="F21" s="244"/>
      <c r="G21" s="248"/>
      <c r="H21" s="560">
        <v>1125.5899999999999</v>
      </c>
      <c r="I21" s="964">
        <v>1120.4000000000001</v>
      </c>
      <c r="J21" s="560">
        <v>1124.49</v>
      </c>
      <c r="K21" s="964">
        <v>1140.3699999999999</v>
      </c>
      <c r="L21" s="1051">
        <v>1130.3699999999999</v>
      </c>
      <c r="M21" s="560">
        <v>1138.73</v>
      </c>
      <c r="N21" s="560">
        <v>1144.6099999999999</v>
      </c>
      <c r="O21" s="140"/>
      <c r="P21" s="131"/>
    </row>
    <row r="22" spans="1:22" s="143" customFormat="1" ht="13.5" customHeight="1" x14ac:dyDescent="0.2">
      <c r="A22" s="142"/>
      <c r="B22" s="241"/>
      <c r="C22" s="568" t="s">
        <v>72</v>
      </c>
      <c r="D22" s="141"/>
      <c r="E22" s="139"/>
      <c r="F22" s="139"/>
      <c r="G22" s="84"/>
      <c r="H22" s="561">
        <v>1233.47</v>
      </c>
      <c r="I22" s="955">
        <v>1241.71</v>
      </c>
      <c r="J22" s="561">
        <v>1246.24</v>
      </c>
      <c r="K22" s="955">
        <v>1262.17</v>
      </c>
      <c r="L22" s="1052">
        <v>1245.79</v>
      </c>
      <c r="M22" s="561">
        <v>1259.46</v>
      </c>
      <c r="N22" s="561">
        <v>1271.24</v>
      </c>
      <c r="O22" s="139"/>
      <c r="P22" s="142"/>
      <c r="R22" s="132"/>
      <c r="S22" s="132"/>
      <c r="T22" s="132"/>
      <c r="U22" s="132"/>
      <c r="V22" s="132"/>
    </row>
    <row r="23" spans="1:22" s="143" customFormat="1" ht="13.5" customHeight="1" x14ac:dyDescent="0.2">
      <c r="A23" s="142"/>
      <c r="B23" s="241"/>
      <c r="C23" s="568" t="s">
        <v>71</v>
      </c>
      <c r="D23" s="141"/>
      <c r="E23" s="139"/>
      <c r="F23" s="139"/>
      <c r="G23" s="84"/>
      <c r="H23" s="561">
        <v>982.36</v>
      </c>
      <c r="I23" s="959">
        <v>972.99</v>
      </c>
      <c r="J23" s="561">
        <v>977.62</v>
      </c>
      <c r="K23" s="955">
        <v>993.84</v>
      </c>
      <c r="L23" s="1052">
        <v>989</v>
      </c>
      <c r="M23" s="955">
        <v>993.28</v>
      </c>
      <c r="N23" s="561">
        <v>993.3</v>
      </c>
      <c r="O23" s="139"/>
      <c r="P23" s="142"/>
      <c r="R23" s="132"/>
      <c r="S23" s="132"/>
      <c r="T23" s="132"/>
      <c r="U23" s="132"/>
      <c r="V23" s="132"/>
    </row>
    <row r="24" spans="1:22" ht="15" customHeight="1" x14ac:dyDescent="0.2">
      <c r="A24" s="131"/>
      <c r="B24" s="238"/>
      <c r="C24" s="1023" t="s">
        <v>461</v>
      </c>
      <c r="E24" s="139"/>
      <c r="F24" s="139"/>
      <c r="G24" s="84"/>
      <c r="H24" s="1022">
        <f>+H23/H22</f>
        <v>0.79641985617809918</v>
      </c>
      <c r="I24" s="1024">
        <f t="shared" ref="I24:N24" si="0">+I23/I22</f>
        <v>0.78358876066070171</v>
      </c>
      <c r="J24" s="1022">
        <f t="shared" si="0"/>
        <v>0.78445564257285916</v>
      </c>
      <c r="K24" s="1055">
        <f t="shared" si="0"/>
        <v>0.78740581696601886</v>
      </c>
      <c r="L24" s="1056">
        <f t="shared" si="0"/>
        <v>0.79387376684673983</v>
      </c>
      <c r="M24" s="1055">
        <f t="shared" si="0"/>
        <v>0.78865545551268001</v>
      </c>
      <c r="N24" s="1073">
        <f t="shared" si="0"/>
        <v>0.78136307856895626</v>
      </c>
      <c r="O24" s="140"/>
      <c r="P24" s="131"/>
    </row>
    <row r="25" spans="1:22" ht="21.75" customHeight="1" x14ac:dyDescent="0.2">
      <c r="A25" s="131"/>
      <c r="B25" s="238"/>
      <c r="C25" s="217" t="s">
        <v>290</v>
      </c>
      <c r="D25" s="249"/>
      <c r="E25" s="244"/>
      <c r="F25" s="244"/>
      <c r="G25" s="250"/>
      <c r="H25" s="562">
        <f>+H17/H21*100</f>
        <v>85.182881866398958</v>
      </c>
      <c r="I25" s="961">
        <f t="shared" ref="I25:N25" si="1">+I17/I21*100</f>
        <v>84.41449482327738</v>
      </c>
      <c r="J25" s="562">
        <f t="shared" si="1"/>
        <v>84.21328780158116</v>
      </c>
      <c r="K25" s="1057">
        <f t="shared" si="1"/>
        <v>83.385217078667452</v>
      </c>
      <c r="L25" s="1058">
        <f t="shared" si="1"/>
        <v>84.279698808427725</v>
      </c>
      <c r="M25" s="1057">
        <f t="shared" si="1"/>
        <v>84.094561485163297</v>
      </c>
      <c r="N25" s="562">
        <f t="shared" si="1"/>
        <v>83.985811761211252</v>
      </c>
      <c r="O25" s="140"/>
      <c r="P25" s="131"/>
    </row>
    <row r="26" spans="1:22" ht="13.5" customHeight="1" x14ac:dyDescent="0.2">
      <c r="A26" s="131"/>
      <c r="B26" s="238"/>
      <c r="C26" s="568" t="s">
        <v>72</v>
      </c>
      <c r="D26" s="141"/>
      <c r="E26" s="139"/>
      <c r="F26" s="139"/>
      <c r="G26" s="193"/>
      <c r="H26" s="768">
        <f t="shared" ref="H26:H27" si="2">+H18/H22*100</f>
        <v>84.145540629281626</v>
      </c>
      <c r="I26" s="962">
        <f t="shared" ref="I26:N26" si="3">+I18/I22*100</f>
        <v>83.126494914271447</v>
      </c>
      <c r="J26" s="768">
        <f t="shared" si="3"/>
        <v>82.903774553858014</v>
      </c>
      <c r="K26" s="1059">
        <f t="shared" si="3"/>
        <v>82.014308690588436</v>
      </c>
      <c r="L26" s="1060">
        <f t="shared" si="3"/>
        <v>83.022953934661444</v>
      </c>
      <c r="M26" s="1059">
        <f t="shared" si="3"/>
        <v>82.444857319803717</v>
      </c>
      <c r="N26" s="768">
        <f t="shared" si="3"/>
        <v>82.213429407507647</v>
      </c>
      <c r="O26" s="140"/>
      <c r="P26" s="131"/>
    </row>
    <row r="27" spans="1:22" ht="13.5" customHeight="1" x14ac:dyDescent="0.2">
      <c r="A27" s="131"/>
      <c r="B27" s="238"/>
      <c r="C27" s="568" t="s">
        <v>71</v>
      </c>
      <c r="D27" s="141"/>
      <c r="E27" s="139"/>
      <c r="F27" s="139"/>
      <c r="G27" s="193"/>
      <c r="H27" s="768">
        <f t="shared" si="2"/>
        <v>86.913147929475954</v>
      </c>
      <c r="I27" s="962">
        <f t="shared" ref="I27:N27" si="4">+I19/I23*100</f>
        <v>86.411987790213658</v>
      </c>
      <c r="J27" s="768">
        <f t="shared" si="4"/>
        <v>86.227777664123067</v>
      </c>
      <c r="K27" s="1059">
        <f t="shared" si="4"/>
        <v>85.479554052966265</v>
      </c>
      <c r="L27" s="1060">
        <f t="shared" si="4"/>
        <v>86.217776405467816</v>
      </c>
      <c r="M27" s="1059">
        <f t="shared" si="4"/>
        <v>86.616059922680421</v>
      </c>
      <c r="N27" s="768">
        <f t="shared" si="4"/>
        <v>86.696869022450414</v>
      </c>
      <c r="O27" s="140"/>
      <c r="P27" s="131"/>
    </row>
    <row r="28" spans="1:22" ht="6.75" customHeight="1" x14ac:dyDescent="0.2">
      <c r="A28" s="131"/>
      <c r="B28" s="238"/>
      <c r="C28" s="171"/>
      <c r="D28" s="141"/>
      <c r="E28" s="139"/>
      <c r="F28" s="139"/>
      <c r="G28" s="192"/>
      <c r="H28" s="563"/>
      <c r="I28" s="963"/>
      <c r="J28" s="563"/>
      <c r="K28" s="1061"/>
      <c r="L28" s="1062"/>
      <c r="M28" s="1061"/>
      <c r="N28" s="563"/>
      <c r="O28" s="140"/>
      <c r="P28" s="131"/>
    </row>
    <row r="29" spans="1:22" ht="23.25" customHeight="1" x14ac:dyDescent="0.2">
      <c r="A29" s="131"/>
      <c r="B29" s="238"/>
      <c r="C29" s="1437" t="s">
        <v>289</v>
      </c>
      <c r="D29" s="1437"/>
      <c r="E29" s="1437"/>
      <c r="F29" s="1437"/>
      <c r="G29" s="248"/>
      <c r="H29" s="560">
        <v>12</v>
      </c>
      <c r="I29" s="958">
        <v>13.2</v>
      </c>
      <c r="J29" s="560">
        <v>19.600000000000001</v>
      </c>
      <c r="K29" s="964">
        <v>21.4</v>
      </c>
      <c r="L29" s="1051">
        <v>21.1</v>
      </c>
      <c r="M29" s="964">
        <v>25.3</v>
      </c>
      <c r="N29" s="560">
        <v>23.3</v>
      </c>
      <c r="O29" s="140"/>
      <c r="P29" s="131"/>
    </row>
    <row r="30" spans="1:22" ht="13.5" customHeight="1" x14ac:dyDescent="0.2">
      <c r="A30" s="142"/>
      <c r="B30" s="241"/>
      <c r="C30" s="568" t="s">
        <v>276</v>
      </c>
      <c r="D30" s="141"/>
      <c r="E30" s="139"/>
      <c r="F30" s="139"/>
      <c r="G30" s="84"/>
      <c r="H30" s="561">
        <v>8.6999999999999993</v>
      </c>
      <c r="I30" s="955">
        <v>8.1</v>
      </c>
      <c r="J30" s="561">
        <v>15.1</v>
      </c>
      <c r="K30" s="955">
        <v>16.899999999999999</v>
      </c>
      <c r="L30" s="1052">
        <v>17</v>
      </c>
      <c r="M30" s="955">
        <v>19.7</v>
      </c>
      <c r="N30" s="561">
        <v>18.5</v>
      </c>
      <c r="P30" s="131"/>
    </row>
    <row r="31" spans="1:22" ht="13.5" customHeight="1" x14ac:dyDescent="0.2">
      <c r="A31" s="131"/>
      <c r="B31" s="238"/>
      <c r="C31" s="568" t="s">
        <v>275</v>
      </c>
      <c r="D31" s="141"/>
      <c r="E31" s="139"/>
      <c r="F31" s="139"/>
      <c r="G31" s="84"/>
      <c r="H31" s="561">
        <v>16.5</v>
      </c>
      <c r="I31" s="955">
        <v>19.3</v>
      </c>
      <c r="J31" s="561">
        <v>25</v>
      </c>
      <c r="K31" s="955">
        <v>26.9</v>
      </c>
      <c r="L31" s="1052">
        <v>26.2</v>
      </c>
      <c r="M31" s="955">
        <v>32</v>
      </c>
      <c r="N31" s="561">
        <v>28.9</v>
      </c>
      <c r="O31" s="140"/>
      <c r="P31" s="131"/>
    </row>
    <row r="32" spans="1:22" ht="20.25" customHeight="1" thickBot="1" x14ac:dyDescent="0.25">
      <c r="A32" s="131"/>
      <c r="B32" s="238"/>
      <c r="C32" s="171"/>
      <c r="D32" s="141"/>
      <c r="E32" s="139"/>
      <c r="F32" s="139"/>
      <c r="G32" s="1447"/>
      <c r="H32" s="1447"/>
      <c r="I32" s="1447"/>
      <c r="J32" s="1447"/>
      <c r="K32" s="1447"/>
      <c r="L32" s="1447"/>
      <c r="M32" s="1448"/>
      <c r="N32" s="1448"/>
      <c r="O32" s="140"/>
      <c r="P32" s="131"/>
    </row>
    <row r="33" spans="1:33" ht="30.75" customHeight="1" thickBot="1" x14ac:dyDescent="0.25">
      <c r="A33" s="131"/>
      <c r="B33" s="238"/>
      <c r="C33" s="1439" t="s">
        <v>483</v>
      </c>
      <c r="D33" s="1440"/>
      <c r="E33" s="1440"/>
      <c r="F33" s="1440"/>
      <c r="G33" s="1440"/>
      <c r="H33" s="1440"/>
      <c r="I33" s="1440"/>
      <c r="J33" s="1440"/>
      <c r="K33" s="1440"/>
      <c r="L33" s="1440"/>
      <c r="M33" s="1440"/>
      <c r="N33" s="1441"/>
      <c r="O33" s="186"/>
      <c r="P33" s="131"/>
    </row>
    <row r="34" spans="1:33" ht="7.5" customHeight="1" x14ac:dyDescent="0.2">
      <c r="A34" s="131"/>
      <c r="B34" s="238"/>
      <c r="C34" s="1442" t="s">
        <v>274</v>
      </c>
      <c r="D34" s="1442"/>
      <c r="E34" s="189"/>
      <c r="F34" s="188"/>
      <c r="G34" s="144"/>
      <c r="H34" s="145"/>
      <c r="I34" s="145"/>
      <c r="J34" s="145"/>
      <c r="K34" s="145"/>
      <c r="L34" s="145"/>
      <c r="M34" s="145"/>
      <c r="N34" s="145"/>
      <c r="O34" s="186"/>
      <c r="P34" s="131"/>
      <c r="R34" s="137"/>
      <c r="S34" s="137"/>
      <c r="T34" s="137"/>
      <c r="U34" s="137"/>
      <c r="V34" s="137"/>
      <c r="W34" s="137"/>
      <c r="X34" s="137"/>
      <c r="Y34" s="137"/>
      <c r="Z34" s="137"/>
      <c r="AA34" s="137"/>
      <c r="AB34" s="137"/>
      <c r="AC34" s="137"/>
      <c r="AE34" s="137"/>
      <c r="AF34" s="137"/>
      <c r="AG34" s="137"/>
    </row>
    <row r="35" spans="1:33" ht="36" customHeight="1" x14ac:dyDescent="0.2">
      <c r="A35" s="131"/>
      <c r="B35" s="238"/>
      <c r="C35" s="1443"/>
      <c r="D35" s="1443"/>
      <c r="E35" s="191"/>
      <c r="F35" s="191"/>
      <c r="G35" s="191"/>
      <c r="H35" s="191"/>
      <c r="I35" s="1444" t="s">
        <v>273</v>
      </c>
      <c r="J35" s="1445"/>
      <c r="K35" s="1446" t="s">
        <v>272</v>
      </c>
      <c r="L35" s="1445"/>
      <c r="M35" s="1446" t="s">
        <v>271</v>
      </c>
      <c r="N35" s="1444"/>
      <c r="O35" s="186"/>
      <c r="P35" s="131"/>
    </row>
    <row r="36" spans="1:33" s="137" customFormat="1" ht="22.5" customHeight="1" x14ac:dyDescent="0.2">
      <c r="A36" s="135"/>
      <c r="B36" s="239"/>
      <c r="C36" s="191"/>
      <c r="D36" s="191"/>
      <c r="E36" s="191"/>
      <c r="F36" s="191"/>
      <c r="G36" s="191"/>
      <c r="H36" s="191"/>
      <c r="I36" s="937" t="s">
        <v>471</v>
      </c>
      <c r="J36" s="937" t="s">
        <v>478</v>
      </c>
      <c r="K36" s="1063" t="s">
        <v>471</v>
      </c>
      <c r="L36" s="1064" t="s">
        <v>478</v>
      </c>
      <c r="M36" s="937" t="s">
        <v>471</v>
      </c>
      <c r="N36" s="937" t="s">
        <v>478</v>
      </c>
      <c r="O36" s="190"/>
      <c r="P36" s="135"/>
      <c r="T36" s="132"/>
      <c r="U36" s="132"/>
      <c r="V36" s="132"/>
      <c r="W36" s="132"/>
      <c r="X36" s="132"/>
      <c r="Y36" s="132"/>
      <c r="Z36" s="132"/>
      <c r="AA36" s="132"/>
      <c r="AB36" s="132"/>
      <c r="AC36" s="132"/>
      <c r="AE36" s="132"/>
      <c r="AF36" s="132"/>
      <c r="AG36" s="132"/>
    </row>
    <row r="37" spans="1:33" ht="15" customHeight="1" x14ac:dyDescent="0.2">
      <c r="A37" s="131"/>
      <c r="B37" s="238"/>
      <c r="C37" s="217" t="s">
        <v>68</v>
      </c>
      <c r="D37" s="243"/>
      <c r="E37" s="244"/>
      <c r="F37" s="245"/>
      <c r="G37" s="246"/>
      <c r="H37" s="247"/>
      <c r="I37" s="1078">
        <v>957.61093221125657</v>
      </c>
      <c r="J37" s="1078">
        <v>968.6148757509776</v>
      </c>
      <c r="K37" s="1079">
        <v>1138.73</v>
      </c>
      <c r="L37" s="1080">
        <v>1154.2018907098732</v>
      </c>
      <c r="M37" s="956">
        <v>25.3</v>
      </c>
      <c r="N37" s="956">
        <v>23.3</v>
      </c>
      <c r="O37" s="186"/>
      <c r="P37" s="131"/>
      <c r="Q37" s="1025"/>
      <c r="R37" s="1025"/>
      <c r="S37" s="1025"/>
      <c r="T37" s="266"/>
      <c r="U37" s="266"/>
      <c r="V37" s="266"/>
      <c r="W37" s="266"/>
      <c r="X37" s="266"/>
      <c r="Y37" s="266"/>
      <c r="Z37" s="266"/>
      <c r="AA37" s="266"/>
      <c r="AB37" s="266"/>
      <c r="AC37" s="266"/>
      <c r="AE37" s="266"/>
      <c r="AF37" s="266"/>
      <c r="AG37" s="266"/>
    </row>
    <row r="38" spans="1:33" ht="13.5" customHeight="1" x14ac:dyDescent="0.2">
      <c r="A38" s="131"/>
      <c r="B38" s="238"/>
      <c r="C38" s="95" t="s">
        <v>270</v>
      </c>
      <c r="D38" s="200"/>
      <c r="E38" s="200"/>
      <c r="F38" s="200"/>
      <c r="G38" s="200"/>
      <c r="H38" s="200"/>
      <c r="I38" s="1081">
        <v>964.11852531266436</v>
      </c>
      <c r="J38" s="1081">
        <v>953.55170508545496</v>
      </c>
      <c r="K38" s="1077">
        <v>1219.53</v>
      </c>
      <c r="L38" s="1082">
        <v>1228.0551750850489</v>
      </c>
      <c r="M38" s="957">
        <v>17.8</v>
      </c>
      <c r="N38" s="957">
        <v>10.199999999999999</v>
      </c>
      <c r="O38" s="953"/>
      <c r="P38" s="867"/>
      <c r="Q38" s="1025"/>
      <c r="R38" s="1025"/>
      <c r="S38" s="1025"/>
      <c r="T38" s="266"/>
      <c r="U38" s="266"/>
      <c r="V38" s="266"/>
      <c r="W38" s="266"/>
      <c r="X38" s="266"/>
      <c r="Y38" s="266"/>
      <c r="Z38" s="266"/>
      <c r="AA38" s="266"/>
      <c r="AB38" s="266"/>
      <c r="AC38" s="266"/>
      <c r="AE38" s="266"/>
      <c r="AF38" s="266"/>
      <c r="AG38" s="266"/>
    </row>
    <row r="39" spans="1:33" ht="13.5" customHeight="1" x14ac:dyDescent="0.2">
      <c r="A39" s="131"/>
      <c r="B39" s="238"/>
      <c r="C39" s="95" t="s">
        <v>269</v>
      </c>
      <c r="D39" s="200"/>
      <c r="E39" s="200"/>
      <c r="F39" s="200"/>
      <c r="G39" s="200"/>
      <c r="H39" s="200"/>
      <c r="I39" s="1081">
        <v>892.45692649322598</v>
      </c>
      <c r="J39" s="1081">
        <v>900.48690592582659</v>
      </c>
      <c r="K39" s="1077">
        <v>1045.9000000000001</v>
      </c>
      <c r="L39" s="1082">
        <v>1055.0814353029368</v>
      </c>
      <c r="M39" s="957">
        <v>31.6</v>
      </c>
      <c r="N39" s="957">
        <v>25.9</v>
      </c>
      <c r="O39" s="953"/>
      <c r="P39" s="867"/>
      <c r="Q39" s="1025"/>
      <c r="R39" s="1025"/>
      <c r="S39" s="1025"/>
      <c r="T39" s="266"/>
      <c r="U39" s="266"/>
      <c r="V39" s="266"/>
      <c r="W39" s="266"/>
      <c r="X39" s="266"/>
      <c r="Y39" s="266"/>
      <c r="Z39" s="266"/>
      <c r="AA39" s="266"/>
      <c r="AB39" s="266"/>
      <c r="AC39" s="266"/>
      <c r="AE39" s="266"/>
      <c r="AF39" s="266"/>
      <c r="AG39" s="266"/>
    </row>
    <row r="40" spans="1:33" ht="13.5" customHeight="1" x14ac:dyDescent="0.2">
      <c r="A40" s="131"/>
      <c r="B40" s="238"/>
      <c r="C40" s="95" t="s">
        <v>268</v>
      </c>
      <c r="D40" s="187"/>
      <c r="E40" s="187"/>
      <c r="F40" s="187"/>
      <c r="G40" s="187"/>
      <c r="H40" s="187"/>
      <c r="I40" s="1081">
        <v>2022.1768515946819</v>
      </c>
      <c r="J40" s="1081">
        <v>1998.190077263421</v>
      </c>
      <c r="K40" s="1077">
        <v>2854.48</v>
      </c>
      <c r="L40" s="1082">
        <v>2816.0006995181852</v>
      </c>
      <c r="M40" s="957">
        <v>0.4</v>
      </c>
      <c r="N40" s="957">
        <v>0.2</v>
      </c>
      <c r="O40" s="953"/>
      <c r="P40" s="867"/>
      <c r="Q40" s="1025"/>
      <c r="R40" s="1025"/>
      <c r="S40" s="1025"/>
      <c r="T40" s="266"/>
      <c r="U40" s="266"/>
      <c r="V40" s="266"/>
      <c r="W40" s="266"/>
      <c r="X40" s="266"/>
      <c r="Y40" s="266"/>
      <c r="Z40" s="266"/>
      <c r="AA40" s="266"/>
      <c r="AB40" s="266"/>
      <c r="AC40" s="266"/>
      <c r="AE40" s="266"/>
      <c r="AF40" s="266"/>
      <c r="AG40" s="266"/>
    </row>
    <row r="41" spans="1:33" ht="13.5" customHeight="1" x14ac:dyDescent="0.2">
      <c r="A41" s="131"/>
      <c r="B41" s="238"/>
      <c r="C41" s="95" t="s">
        <v>267</v>
      </c>
      <c r="D41" s="187"/>
      <c r="E41" s="187"/>
      <c r="F41" s="187"/>
      <c r="G41" s="187"/>
      <c r="H41" s="187"/>
      <c r="I41" s="1081">
        <v>927.73224506384531</v>
      </c>
      <c r="J41" s="1081">
        <v>927.63529350601436</v>
      </c>
      <c r="K41" s="1077">
        <v>1126.3599999999999</v>
      </c>
      <c r="L41" s="1082">
        <v>1121.8900454628624</v>
      </c>
      <c r="M41" s="957">
        <v>19</v>
      </c>
      <c r="N41" s="957">
        <v>19.100000000000001</v>
      </c>
      <c r="O41" s="953"/>
      <c r="P41" s="867"/>
      <c r="Q41" s="1025"/>
      <c r="R41" s="1025"/>
      <c r="S41" s="1025"/>
      <c r="T41" s="266"/>
      <c r="U41" s="266"/>
      <c r="V41" s="266"/>
      <c r="W41" s="266"/>
      <c r="X41" s="266"/>
      <c r="Y41" s="266"/>
      <c r="Z41" s="266"/>
      <c r="AA41" s="266"/>
      <c r="AB41" s="266"/>
      <c r="AC41" s="266"/>
      <c r="AE41" s="266"/>
      <c r="AF41" s="266"/>
      <c r="AG41" s="266"/>
    </row>
    <row r="42" spans="1:33" ht="13.5" customHeight="1" x14ac:dyDescent="0.2">
      <c r="A42" s="131"/>
      <c r="B42" s="238"/>
      <c r="C42" s="95" t="s">
        <v>266</v>
      </c>
      <c r="D42" s="187"/>
      <c r="E42" s="187"/>
      <c r="F42" s="187"/>
      <c r="G42" s="187"/>
      <c r="H42" s="187"/>
      <c r="I42" s="1081">
        <v>861.75207349361222</v>
      </c>
      <c r="J42" s="1081">
        <v>859.67852334614622</v>
      </c>
      <c r="K42" s="1077">
        <v>977.53</v>
      </c>
      <c r="L42" s="1082">
        <v>988.63898864881321</v>
      </c>
      <c r="M42" s="957">
        <v>24.8</v>
      </c>
      <c r="N42" s="957">
        <v>22.1</v>
      </c>
      <c r="O42" s="953"/>
      <c r="P42" s="867"/>
      <c r="Q42" s="1025"/>
      <c r="R42" s="1025"/>
      <c r="S42" s="1025"/>
      <c r="T42" s="266"/>
      <c r="U42" s="266"/>
      <c r="V42" s="266"/>
      <c r="W42" s="266"/>
      <c r="X42" s="266"/>
      <c r="Y42" s="266"/>
      <c r="Z42" s="266"/>
      <c r="AA42" s="266"/>
      <c r="AB42" s="266"/>
      <c r="AC42" s="266"/>
      <c r="AE42" s="266"/>
      <c r="AF42" s="266"/>
      <c r="AG42" s="266"/>
    </row>
    <row r="43" spans="1:33" ht="13.5" customHeight="1" x14ac:dyDescent="0.2">
      <c r="A43" s="131"/>
      <c r="B43" s="238"/>
      <c r="C43" s="95" t="s">
        <v>330</v>
      </c>
      <c r="D43" s="187"/>
      <c r="E43" s="187"/>
      <c r="F43" s="187"/>
      <c r="G43" s="187"/>
      <c r="H43" s="187"/>
      <c r="I43" s="1081">
        <v>932.51521618364848</v>
      </c>
      <c r="J43" s="1081">
        <v>945.19352904568257</v>
      </c>
      <c r="K43" s="1077">
        <v>1091.1099999999999</v>
      </c>
      <c r="L43" s="1082">
        <v>1102.1094005033219</v>
      </c>
      <c r="M43" s="957">
        <v>24</v>
      </c>
      <c r="N43" s="957">
        <v>25.2</v>
      </c>
      <c r="O43" s="953"/>
      <c r="P43" s="867"/>
      <c r="Q43" s="1025"/>
      <c r="R43" s="1025"/>
      <c r="S43" s="1025"/>
      <c r="T43" s="266"/>
      <c r="U43" s="266"/>
      <c r="V43" s="266"/>
      <c r="W43" s="266"/>
      <c r="X43" s="266"/>
      <c r="Y43" s="266"/>
      <c r="Z43" s="266"/>
      <c r="AA43" s="266"/>
      <c r="AB43" s="266"/>
      <c r="AC43" s="266"/>
      <c r="AE43" s="266"/>
      <c r="AF43" s="266"/>
      <c r="AG43" s="266"/>
    </row>
    <row r="44" spans="1:33" ht="13.5" customHeight="1" x14ac:dyDescent="0.2">
      <c r="A44" s="131"/>
      <c r="B44" s="238"/>
      <c r="C44" s="95" t="s">
        <v>265</v>
      </c>
      <c r="D44" s="95"/>
      <c r="E44" s="95"/>
      <c r="F44" s="95"/>
      <c r="G44" s="95"/>
      <c r="H44" s="95"/>
      <c r="I44" s="1081">
        <v>1053.4568711826744</v>
      </c>
      <c r="J44" s="1081">
        <v>1085.2312270075934</v>
      </c>
      <c r="K44" s="1077">
        <v>1557.75</v>
      </c>
      <c r="L44" s="1082">
        <v>1623.9490800475223</v>
      </c>
      <c r="M44" s="957">
        <v>12.7</v>
      </c>
      <c r="N44" s="957">
        <v>12.1</v>
      </c>
      <c r="O44" s="953"/>
      <c r="P44" s="867"/>
      <c r="Q44" s="1025"/>
      <c r="R44" s="1025"/>
      <c r="S44" s="1025"/>
      <c r="T44" s="266"/>
      <c r="U44" s="266"/>
      <c r="V44" s="266"/>
      <c r="W44" s="266"/>
      <c r="X44" s="266"/>
      <c r="Y44" s="266"/>
      <c r="Z44" s="266"/>
      <c r="AA44" s="266"/>
      <c r="AB44" s="266"/>
      <c r="AC44" s="266"/>
      <c r="AE44" s="266"/>
      <c r="AF44" s="266"/>
      <c r="AG44" s="266"/>
    </row>
    <row r="45" spans="1:33" ht="13.5" customHeight="1" x14ac:dyDescent="0.2">
      <c r="A45" s="131"/>
      <c r="B45" s="238"/>
      <c r="C45" s="95" t="s">
        <v>264</v>
      </c>
      <c r="D45" s="187"/>
      <c r="E45" s="187"/>
      <c r="F45" s="187"/>
      <c r="G45" s="187"/>
      <c r="H45" s="187"/>
      <c r="I45" s="1081">
        <v>713.932510472275</v>
      </c>
      <c r="J45" s="1081">
        <v>714.63094479506969</v>
      </c>
      <c r="K45" s="1077">
        <v>775.75</v>
      </c>
      <c r="L45" s="1082">
        <v>779.42224709422158</v>
      </c>
      <c r="M45" s="957">
        <v>35.9</v>
      </c>
      <c r="N45" s="957">
        <v>35.700000000000003</v>
      </c>
      <c r="O45" s="953"/>
      <c r="P45" s="867"/>
      <c r="Q45" s="1025"/>
      <c r="R45" s="1025"/>
      <c r="S45" s="1025"/>
      <c r="T45" s="266"/>
      <c r="U45" s="266"/>
      <c r="V45" s="266"/>
      <c r="W45" s="266"/>
      <c r="X45" s="266"/>
      <c r="Y45" s="266"/>
      <c r="Z45" s="266"/>
      <c r="AA45" s="266"/>
      <c r="AB45" s="266"/>
      <c r="AC45" s="266"/>
      <c r="AE45" s="266"/>
      <c r="AF45" s="266"/>
      <c r="AG45" s="266"/>
    </row>
    <row r="46" spans="1:33" ht="13.5" customHeight="1" x14ac:dyDescent="0.2">
      <c r="A46" s="131"/>
      <c r="B46" s="238"/>
      <c r="C46" s="95" t="s">
        <v>263</v>
      </c>
      <c r="D46" s="187"/>
      <c r="E46" s="187"/>
      <c r="F46" s="187"/>
      <c r="G46" s="187"/>
      <c r="H46" s="187"/>
      <c r="I46" s="1081">
        <v>1574.1902614137941</v>
      </c>
      <c r="J46" s="1081">
        <v>1595.437999125714</v>
      </c>
      <c r="K46" s="1077">
        <v>1854.29</v>
      </c>
      <c r="L46" s="1082">
        <v>1884.9281804838638</v>
      </c>
      <c r="M46" s="957">
        <v>6.6</v>
      </c>
      <c r="N46" s="957">
        <v>6.3</v>
      </c>
      <c r="O46" s="953"/>
      <c r="P46" s="867"/>
      <c r="Q46" s="1025"/>
      <c r="R46" s="1025"/>
      <c r="S46" s="1025"/>
      <c r="T46" s="266"/>
      <c r="U46" s="266"/>
      <c r="V46" s="266"/>
      <c r="W46" s="266"/>
      <c r="X46" s="266"/>
      <c r="Y46" s="266"/>
      <c r="Z46" s="266"/>
      <c r="AA46" s="266"/>
      <c r="AB46" s="266"/>
      <c r="AC46" s="266"/>
      <c r="AE46" s="266"/>
      <c r="AF46" s="266"/>
      <c r="AG46" s="266"/>
    </row>
    <row r="47" spans="1:33" ht="13.5" customHeight="1" x14ac:dyDescent="0.2">
      <c r="A47" s="131"/>
      <c r="B47" s="238"/>
      <c r="C47" s="95" t="s">
        <v>262</v>
      </c>
      <c r="D47" s="187"/>
      <c r="E47" s="187"/>
      <c r="F47" s="187"/>
      <c r="G47" s="187"/>
      <c r="H47" s="187"/>
      <c r="I47" s="1081">
        <v>1552.0245100916054</v>
      </c>
      <c r="J47" s="1081">
        <v>1585.1290732592265</v>
      </c>
      <c r="K47" s="1077">
        <v>2224.61</v>
      </c>
      <c r="L47" s="1082">
        <v>2241.1186696344503</v>
      </c>
      <c r="M47" s="957">
        <v>2.2000000000000002</v>
      </c>
      <c r="N47" s="957">
        <v>1.3</v>
      </c>
      <c r="O47" s="953"/>
      <c r="P47" s="867"/>
      <c r="Q47" s="1025"/>
      <c r="R47" s="1025"/>
      <c r="S47" s="1025"/>
      <c r="T47" s="266"/>
      <c r="U47" s="266"/>
      <c r="V47" s="266"/>
      <c r="W47" s="266"/>
      <c r="X47" s="266"/>
      <c r="Y47" s="266"/>
      <c r="Z47" s="266"/>
      <c r="AA47" s="266"/>
      <c r="AB47" s="266"/>
      <c r="AC47" s="266"/>
      <c r="AE47" s="266"/>
      <c r="AF47" s="266"/>
      <c r="AG47" s="266"/>
    </row>
    <row r="48" spans="1:33" ht="13.5" customHeight="1" x14ac:dyDescent="0.2">
      <c r="A48" s="131"/>
      <c r="B48" s="238"/>
      <c r="C48" s="95" t="s">
        <v>261</v>
      </c>
      <c r="D48" s="187"/>
      <c r="E48" s="187"/>
      <c r="F48" s="187"/>
      <c r="G48" s="187"/>
      <c r="H48" s="187"/>
      <c r="I48" s="1081">
        <v>1041.9840009632228</v>
      </c>
      <c r="J48" s="1081">
        <v>1041.9084745318662</v>
      </c>
      <c r="K48" s="1077">
        <v>1140</v>
      </c>
      <c r="L48" s="1082">
        <v>1151.6117913770554</v>
      </c>
      <c r="M48" s="957">
        <v>27.4</v>
      </c>
      <c r="N48" s="957">
        <v>29.8</v>
      </c>
      <c r="O48" s="953"/>
      <c r="P48" s="867"/>
      <c r="Q48" s="1025"/>
      <c r="R48" s="1025"/>
      <c r="S48" s="1025"/>
      <c r="T48" s="266"/>
      <c r="U48" s="266"/>
      <c r="V48" s="266"/>
      <c r="W48" s="266"/>
      <c r="X48" s="266"/>
      <c r="Y48" s="266"/>
      <c r="Z48" s="266"/>
      <c r="AA48" s="266"/>
      <c r="AB48" s="266"/>
      <c r="AC48" s="266"/>
      <c r="AE48" s="266"/>
      <c r="AF48" s="266"/>
      <c r="AG48" s="266"/>
    </row>
    <row r="49" spans="1:33" ht="13.5" customHeight="1" x14ac:dyDescent="0.2">
      <c r="A49" s="131"/>
      <c r="B49" s="238"/>
      <c r="C49" s="95" t="s">
        <v>260</v>
      </c>
      <c r="D49" s="187"/>
      <c r="E49" s="187"/>
      <c r="F49" s="187"/>
      <c r="G49" s="187"/>
      <c r="H49" s="187"/>
      <c r="I49" s="1081">
        <v>1285.3371419285079</v>
      </c>
      <c r="J49" s="1081">
        <v>1341.2885234379103</v>
      </c>
      <c r="K49" s="1077">
        <v>1439.79</v>
      </c>
      <c r="L49" s="1082">
        <v>1519.1728771100973</v>
      </c>
      <c r="M49" s="957">
        <v>11.4</v>
      </c>
      <c r="N49" s="957">
        <v>9.6999999999999993</v>
      </c>
      <c r="O49" s="953"/>
      <c r="P49" s="867"/>
      <c r="Q49" s="1025"/>
      <c r="R49" s="1025"/>
      <c r="S49" s="1025"/>
      <c r="T49" s="266"/>
      <c r="U49" s="266"/>
      <c r="V49" s="266"/>
      <c r="W49" s="266"/>
      <c r="X49" s="266"/>
      <c r="Y49" s="266"/>
      <c r="Z49" s="266"/>
      <c r="AA49" s="266"/>
      <c r="AB49" s="266"/>
      <c r="AC49" s="266"/>
      <c r="AE49" s="266"/>
      <c r="AF49" s="266"/>
      <c r="AG49" s="266"/>
    </row>
    <row r="50" spans="1:33" ht="13.5" customHeight="1" x14ac:dyDescent="0.2">
      <c r="A50" s="131"/>
      <c r="B50" s="238"/>
      <c r="C50" s="95" t="s">
        <v>259</v>
      </c>
      <c r="D50" s="187"/>
      <c r="E50" s="187"/>
      <c r="F50" s="187"/>
      <c r="G50" s="187"/>
      <c r="H50" s="187"/>
      <c r="I50" s="1081">
        <v>764.32330511190742</v>
      </c>
      <c r="J50" s="1081">
        <v>756.90466632212417</v>
      </c>
      <c r="K50" s="1077">
        <v>887.82</v>
      </c>
      <c r="L50" s="1082">
        <v>881.02045145119985</v>
      </c>
      <c r="M50" s="957">
        <v>36.299999999999997</v>
      </c>
      <c r="N50" s="957">
        <v>29.2</v>
      </c>
      <c r="O50" s="953"/>
      <c r="P50" s="867"/>
      <c r="Q50" s="1025"/>
      <c r="R50" s="1025"/>
      <c r="S50" s="1025"/>
      <c r="T50" s="266"/>
      <c r="U50" s="266"/>
      <c r="V50" s="266"/>
      <c r="W50" s="266"/>
      <c r="X50" s="266"/>
      <c r="Y50" s="266"/>
      <c r="Z50" s="266"/>
      <c r="AA50" s="266"/>
      <c r="AB50" s="266"/>
      <c r="AC50" s="266"/>
      <c r="AE50" s="266"/>
      <c r="AF50" s="266"/>
      <c r="AG50" s="266"/>
    </row>
    <row r="51" spans="1:33" ht="13.5" customHeight="1" x14ac:dyDescent="0.2">
      <c r="A51" s="131"/>
      <c r="B51" s="238"/>
      <c r="C51" s="95" t="s">
        <v>258</v>
      </c>
      <c r="D51" s="187"/>
      <c r="E51" s="187"/>
      <c r="F51" s="187"/>
      <c r="G51" s="187"/>
      <c r="H51" s="187"/>
      <c r="I51" s="1081">
        <v>1186.9488890379257</v>
      </c>
      <c r="J51" s="1081">
        <v>1174.3844149995755</v>
      </c>
      <c r="K51" s="1077">
        <v>1284.9100000000001</v>
      </c>
      <c r="L51" s="1082">
        <v>1264.3675841704951</v>
      </c>
      <c r="M51" s="957">
        <v>11</v>
      </c>
      <c r="N51" s="957">
        <v>13.7</v>
      </c>
      <c r="O51" s="953"/>
      <c r="P51" s="867"/>
      <c r="Q51" s="1025"/>
      <c r="R51" s="1025"/>
      <c r="S51" s="1025"/>
      <c r="T51" s="266"/>
      <c r="U51" s="266"/>
      <c r="V51" s="266"/>
      <c r="W51" s="266"/>
      <c r="X51" s="266"/>
      <c r="Y51" s="266"/>
      <c r="Z51" s="266"/>
      <c r="AA51" s="266"/>
      <c r="AB51" s="266"/>
      <c r="AC51" s="266"/>
      <c r="AE51" s="266"/>
      <c r="AF51" s="266"/>
      <c r="AG51" s="266"/>
    </row>
    <row r="52" spans="1:33" ht="13.5" customHeight="1" x14ac:dyDescent="0.2">
      <c r="A52" s="131"/>
      <c r="B52" s="238"/>
      <c r="C52" s="95" t="s">
        <v>257</v>
      </c>
      <c r="D52" s="187"/>
      <c r="E52" s="187"/>
      <c r="F52" s="187"/>
      <c r="G52" s="187"/>
      <c r="H52" s="187"/>
      <c r="I52" s="1081">
        <v>778.92490281375706</v>
      </c>
      <c r="J52" s="1081">
        <v>784.71175317644247</v>
      </c>
      <c r="K52" s="1077">
        <v>862.43</v>
      </c>
      <c r="L52" s="1082">
        <v>872.23595286473494</v>
      </c>
      <c r="M52" s="957">
        <v>28.5</v>
      </c>
      <c r="N52" s="957">
        <v>27.6</v>
      </c>
      <c r="O52" s="953"/>
      <c r="P52" s="867"/>
      <c r="Q52" s="1025"/>
      <c r="R52" s="1025"/>
      <c r="S52" s="1025"/>
      <c r="T52" s="266"/>
      <c r="U52" s="266"/>
      <c r="V52" s="266"/>
      <c r="W52" s="266"/>
      <c r="X52" s="266"/>
      <c r="Y52" s="266"/>
      <c r="Z52" s="266"/>
      <c r="AA52" s="266"/>
      <c r="AB52" s="266"/>
      <c r="AC52" s="266"/>
      <c r="AE52" s="266"/>
      <c r="AF52" s="266"/>
      <c r="AG52" s="266"/>
    </row>
    <row r="53" spans="1:33" ht="13.5" customHeight="1" x14ac:dyDescent="0.2">
      <c r="A53" s="131"/>
      <c r="B53" s="238"/>
      <c r="C53" s="95" t="s">
        <v>256</v>
      </c>
      <c r="D53" s="187"/>
      <c r="E53" s="187"/>
      <c r="F53" s="187"/>
      <c r="G53" s="187"/>
      <c r="H53" s="187"/>
      <c r="I53" s="1081">
        <v>1343.3243536087937</v>
      </c>
      <c r="J53" s="1081">
        <v>1387.4408765975329</v>
      </c>
      <c r="K53" s="1077">
        <v>1520.5</v>
      </c>
      <c r="L53" s="1082">
        <v>1562.4646594455205</v>
      </c>
      <c r="M53" s="957">
        <v>29.2</v>
      </c>
      <c r="N53" s="957">
        <v>25.6</v>
      </c>
      <c r="O53" s="953"/>
      <c r="P53" s="867"/>
      <c r="Q53" s="1025"/>
      <c r="R53" s="1025"/>
      <c r="S53" s="1025"/>
      <c r="T53" s="266"/>
      <c r="U53" s="266"/>
      <c r="V53" s="266"/>
      <c r="W53" s="266"/>
      <c r="X53" s="266"/>
      <c r="Y53" s="266"/>
      <c r="Z53" s="266"/>
      <c r="AA53" s="266"/>
      <c r="AB53" s="266"/>
      <c r="AC53" s="266"/>
      <c r="AE53" s="266"/>
      <c r="AF53" s="266"/>
      <c r="AG53" s="266"/>
    </row>
    <row r="54" spans="1:33" ht="13.5" customHeight="1" x14ac:dyDescent="0.2">
      <c r="A54" s="131"/>
      <c r="B54" s="238"/>
      <c r="C54" s="95" t="s">
        <v>110</v>
      </c>
      <c r="D54" s="187"/>
      <c r="E54" s="187"/>
      <c r="F54" s="187"/>
      <c r="G54" s="187"/>
      <c r="H54" s="187"/>
      <c r="I54" s="1081">
        <v>956.99450534874563</v>
      </c>
      <c r="J54" s="1081">
        <v>958.11337483641512</v>
      </c>
      <c r="K54" s="1077">
        <v>1063.67</v>
      </c>
      <c r="L54" s="1082">
        <v>1075.899221118055</v>
      </c>
      <c r="M54" s="957">
        <v>30.2</v>
      </c>
      <c r="N54" s="957">
        <v>31.2</v>
      </c>
      <c r="O54" s="953"/>
      <c r="P54" s="867"/>
      <c r="Q54" s="1025"/>
      <c r="R54" s="1025"/>
      <c r="S54" s="1025"/>
      <c r="T54" s="266"/>
      <c r="U54" s="266"/>
      <c r="V54" s="266"/>
      <c r="W54" s="266"/>
      <c r="X54" s="266"/>
      <c r="Y54" s="266"/>
      <c r="Z54" s="266"/>
      <c r="AA54" s="266"/>
      <c r="AB54" s="266"/>
      <c r="AC54" s="266"/>
      <c r="AE54" s="266"/>
      <c r="AF54" s="266"/>
      <c r="AG54" s="266"/>
    </row>
    <row r="55" spans="1:33" ht="13.5" customHeight="1" x14ac:dyDescent="0.2">
      <c r="A55" s="131"/>
      <c r="B55" s="238"/>
      <c r="C55" s="185" t="s">
        <v>481</v>
      </c>
      <c r="D55" s="133"/>
      <c r="E55" s="134"/>
      <c r="F55" s="184"/>
      <c r="G55" s="184"/>
      <c r="H55" s="146"/>
      <c r="I55" s="1086"/>
      <c r="J55" s="1086"/>
      <c r="K55" s="1086"/>
      <c r="L55" s="1086"/>
      <c r="M55" s="1086"/>
      <c r="N55" s="1086"/>
      <c r="O55" s="1086"/>
      <c r="P55" s="131"/>
      <c r="Q55" s="1025"/>
      <c r="R55" s="1025"/>
      <c r="S55" s="1025"/>
      <c r="T55" s="266"/>
      <c r="U55" s="266"/>
    </row>
    <row r="56" spans="1:33" ht="13.5" customHeight="1" x14ac:dyDescent="0.2">
      <c r="A56" s="131"/>
      <c r="B56" s="238"/>
      <c r="C56" s="1449" t="s">
        <v>491</v>
      </c>
      <c r="D56" s="1449"/>
      <c r="E56" s="1449"/>
      <c r="F56" s="1449"/>
      <c r="G56" s="1449"/>
      <c r="H56" s="1449"/>
      <c r="I56" s="1449"/>
      <c r="J56" s="1449"/>
      <c r="K56" s="1449"/>
      <c r="L56" s="1449"/>
      <c r="M56" s="1449"/>
      <c r="N56" s="1449"/>
      <c r="O56" s="1449"/>
      <c r="P56" s="131"/>
      <c r="Q56" s="1025"/>
      <c r="S56" s="266"/>
      <c r="T56" s="266"/>
      <c r="U56" s="266"/>
    </row>
    <row r="57" spans="1:33" ht="13.5" customHeight="1" x14ac:dyDescent="0.2">
      <c r="A57" s="131"/>
      <c r="B57" s="242">
        <v>14</v>
      </c>
      <c r="C57" s="1438">
        <f>+[3]MES!$B$2</f>
        <v>43191</v>
      </c>
      <c r="D57" s="1438"/>
      <c r="E57" s="133"/>
      <c r="F57" s="133"/>
      <c r="G57" s="133"/>
      <c r="H57" s="133"/>
      <c r="I57" s="133"/>
      <c r="J57" s="133"/>
      <c r="K57" s="133"/>
      <c r="L57" s="133"/>
      <c r="M57" s="133"/>
      <c r="N57" s="133"/>
      <c r="P57" s="131"/>
    </row>
    <row r="60" spans="1:33" x14ac:dyDescent="0.2">
      <c r="Z60" s="132">
        <v>1</v>
      </c>
    </row>
  </sheetData>
  <mergeCells count="18">
    <mergeCell ref="L1:O1"/>
    <mergeCell ref="C5:D6"/>
    <mergeCell ref="C13:D14"/>
    <mergeCell ref="K14:L14"/>
    <mergeCell ref="I14:J14"/>
    <mergeCell ref="M14:N14"/>
    <mergeCell ref="C29:F29"/>
    <mergeCell ref="C57:D57"/>
    <mergeCell ref="C33:N33"/>
    <mergeCell ref="C34:D35"/>
    <mergeCell ref="I35:J35"/>
    <mergeCell ref="K35:L35"/>
    <mergeCell ref="M35:N35"/>
    <mergeCell ref="G32:H32"/>
    <mergeCell ref="I32:J32"/>
    <mergeCell ref="K32:L32"/>
    <mergeCell ref="M32:N32"/>
    <mergeCell ref="C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4" ht="13.5" customHeight="1" x14ac:dyDescent="0.2">
      <c r="A1" s="2"/>
      <c r="B1" s="1469" t="s">
        <v>312</v>
      </c>
      <c r="C1" s="1469"/>
      <c r="D1" s="1469"/>
      <c r="E1" s="216"/>
      <c r="F1" s="216"/>
      <c r="G1" s="216"/>
      <c r="H1" s="216"/>
      <c r="I1" s="216"/>
      <c r="J1" s="257"/>
      <c r="K1" s="2"/>
    </row>
    <row r="2" spans="1:14" ht="6" customHeight="1" x14ac:dyDescent="0.2">
      <c r="A2" s="2"/>
      <c r="B2" s="1403"/>
      <c r="C2" s="1403"/>
      <c r="D2" s="1403"/>
      <c r="E2" s="4"/>
      <c r="F2" s="4"/>
      <c r="G2" s="4"/>
      <c r="H2" s="4"/>
      <c r="I2" s="4"/>
      <c r="J2" s="526"/>
      <c r="K2" s="2"/>
    </row>
    <row r="3" spans="1:14" ht="13.5" customHeight="1" thickBot="1" x14ac:dyDescent="0.25">
      <c r="A3" s="2"/>
      <c r="B3" s="4"/>
      <c r="C3" s="4"/>
      <c r="D3" s="4"/>
      <c r="E3" s="709"/>
      <c r="F3" s="709"/>
      <c r="G3" s="709"/>
      <c r="H3" s="709"/>
      <c r="I3" s="709" t="s">
        <v>70</v>
      </c>
      <c r="J3" s="213"/>
      <c r="K3" s="2"/>
    </row>
    <row r="4" spans="1:14" s="7" customFormat="1" ht="13.5" customHeight="1" thickBot="1" x14ac:dyDescent="0.25">
      <c r="A4" s="6"/>
      <c r="B4" s="14"/>
      <c r="C4" s="1462" t="s">
        <v>339</v>
      </c>
      <c r="D4" s="1463"/>
      <c r="E4" s="1463"/>
      <c r="F4" s="1463"/>
      <c r="G4" s="1463"/>
      <c r="H4" s="1463"/>
      <c r="I4" s="1464"/>
      <c r="J4" s="213"/>
      <c r="K4" s="6"/>
    </row>
    <row r="5" spans="1:14" ht="4.5" customHeight="1" x14ac:dyDescent="0.2">
      <c r="A5" s="2"/>
      <c r="B5" s="4"/>
      <c r="C5" s="1465" t="s">
        <v>85</v>
      </c>
      <c r="D5" s="1466"/>
      <c r="E5" s="711"/>
      <c r="F5" s="711"/>
      <c r="G5" s="711"/>
      <c r="H5" s="711"/>
      <c r="I5" s="711"/>
      <c r="J5" s="213"/>
      <c r="K5" s="2"/>
    </row>
    <row r="6" spans="1:14" ht="15.75" customHeight="1" x14ac:dyDescent="0.2">
      <c r="A6" s="2"/>
      <c r="B6" s="4"/>
      <c r="C6" s="1465"/>
      <c r="D6" s="1466"/>
      <c r="E6" s="1459" t="s">
        <v>338</v>
      </c>
      <c r="F6" s="1459"/>
      <c r="G6" s="1459"/>
      <c r="H6" s="1459"/>
      <c r="I6" s="1459"/>
      <c r="J6" s="213"/>
      <c r="K6" s="2"/>
    </row>
    <row r="7" spans="1:14" ht="13.5" customHeight="1" x14ac:dyDescent="0.2">
      <c r="A7" s="2"/>
      <c r="B7" s="4"/>
      <c r="C7" s="1466"/>
      <c r="D7" s="1466"/>
      <c r="E7" s="1169">
        <v>2016</v>
      </c>
      <c r="F7" s="1467">
        <v>2017</v>
      </c>
      <c r="G7" s="1468"/>
      <c r="H7" s="1468"/>
      <c r="I7" s="1468"/>
      <c r="J7" s="213"/>
      <c r="K7" s="2"/>
    </row>
    <row r="8" spans="1:14" ht="13.5" customHeight="1" x14ac:dyDescent="0.2">
      <c r="A8" s="2"/>
      <c r="B8" s="4"/>
      <c r="C8" s="528"/>
      <c r="D8" s="528"/>
      <c r="E8" s="1029" t="s">
        <v>96</v>
      </c>
      <c r="F8" s="1169" t="s">
        <v>93</v>
      </c>
      <c r="G8" s="1169" t="s">
        <v>102</v>
      </c>
      <c r="H8" s="1169" t="s">
        <v>99</v>
      </c>
      <c r="I8" s="1029" t="s">
        <v>96</v>
      </c>
      <c r="J8" s="213"/>
      <c r="K8" s="2"/>
    </row>
    <row r="9" spans="1:14" s="531" customFormat="1" ht="23.25" customHeight="1" x14ac:dyDescent="0.2">
      <c r="A9" s="529"/>
      <c r="B9" s="530"/>
      <c r="C9" s="1460" t="s">
        <v>68</v>
      </c>
      <c r="D9" s="1460"/>
      <c r="E9" s="979">
        <v>5.2</v>
      </c>
      <c r="F9" s="979">
        <v>5.3</v>
      </c>
      <c r="G9" s="979">
        <v>5.2</v>
      </c>
      <c r="H9" s="979">
        <v>5.3</v>
      </c>
      <c r="I9" s="979">
        <v>5.3</v>
      </c>
      <c r="J9" s="591"/>
      <c r="K9" s="529"/>
      <c r="N9" s="1135"/>
    </row>
    <row r="10" spans="1:14" ht="18.75" customHeight="1" x14ac:dyDescent="0.2">
      <c r="A10" s="2"/>
      <c r="B10" s="4"/>
      <c r="C10" s="200" t="s">
        <v>320</v>
      </c>
      <c r="D10" s="13"/>
      <c r="E10" s="980">
        <v>10.77</v>
      </c>
      <c r="F10" s="980">
        <v>10.9</v>
      </c>
      <c r="G10" s="980">
        <v>10.5</v>
      </c>
      <c r="H10" s="980">
        <v>10.8</v>
      </c>
      <c r="I10" s="980">
        <v>10.8</v>
      </c>
      <c r="J10" s="591"/>
      <c r="K10" s="2"/>
    </row>
    <row r="11" spans="1:14" ht="18.75" customHeight="1" x14ac:dyDescent="0.2">
      <c r="A11" s="2"/>
      <c r="B11" s="4"/>
      <c r="C11" s="200" t="s">
        <v>248</v>
      </c>
      <c r="D11" s="22"/>
      <c r="E11" s="980">
        <v>7.07</v>
      </c>
      <c r="F11" s="980">
        <v>7.2</v>
      </c>
      <c r="G11" s="980">
        <v>7.1</v>
      </c>
      <c r="H11" s="980">
        <v>7.1</v>
      </c>
      <c r="I11" s="980">
        <v>7.2</v>
      </c>
      <c r="J11" s="591"/>
      <c r="K11" s="2"/>
    </row>
    <row r="12" spans="1:14" ht="18.75" customHeight="1" x14ac:dyDescent="0.2">
      <c r="A12" s="2"/>
      <c r="B12" s="4"/>
      <c r="C12" s="200" t="s">
        <v>249</v>
      </c>
      <c r="D12" s="22"/>
      <c r="E12" s="980">
        <v>4.28</v>
      </c>
      <c r="F12" s="980">
        <v>4.3</v>
      </c>
      <c r="G12" s="980">
        <v>4.3</v>
      </c>
      <c r="H12" s="980">
        <v>4.4000000000000004</v>
      </c>
      <c r="I12" s="980">
        <v>4.4000000000000004</v>
      </c>
      <c r="J12" s="591"/>
      <c r="K12" s="2"/>
    </row>
    <row r="13" spans="1:14" ht="18.75" customHeight="1" x14ac:dyDescent="0.2">
      <c r="A13" s="2"/>
      <c r="B13" s="4"/>
      <c r="C13" s="200" t="s">
        <v>84</v>
      </c>
      <c r="D13" s="13"/>
      <c r="E13" s="980">
        <v>4.2699999999999996</v>
      </c>
      <c r="F13" s="980">
        <v>4.3</v>
      </c>
      <c r="G13" s="980">
        <v>4.3</v>
      </c>
      <c r="H13" s="980">
        <v>4.4000000000000004</v>
      </c>
      <c r="I13" s="980">
        <v>4.3</v>
      </c>
      <c r="J13" s="527"/>
      <c r="K13" s="2"/>
    </row>
    <row r="14" spans="1:14" ht="18.75" customHeight="1" x14ac:dyDescent="0.2">
      <c r="A14" s="2"/>
      <c r="B14" s="4"/>
      <c r="C14" s="200" t="s">
        <v>250</v>
      </c>
      <c r="D14" s="22"/>
      <c r="E14" s="980">
        <v>4.46</v>
      </c>
      <c r="F14" s="980">
        <v>4.5</v>
      </c>
      <c r="G14" s="980">
        <v>4.4000000000000004</v>
      </c>
      <c r="H14" s="980">
        <v>4.5999999999999996</v>
      </c>
      <c r="I14" s="980">
        <v>4.5999999999999996</v>
      </c>
      <c r="J14" s="527"/>
      <c r="K14" s="2"/>
    </row>
    <row r="15" spans="1:14" ht="18.75" customHeight="1" x14ac:dyDescent="0.2">
      <c r="A15" s="2"/>
      <c r="B15" s="4"/>
      <c r="C15" s="200" t="s">
        <v>83</v>
      </c>
      <c r="D15" s="22"/>
      <c r="E15" s="980">
        <v>4.28</v>
      </c>
      <c r="F15" s="980">
        <v>4.4000000000000004</v>
      </c>
      <c r="G15" s="980">
        <v>4.3</v>
      </c>
      <c r="H15" s="980">
        <v>4.5</v>
      </c>
      <c r="I15" s="980">
        <v>4.5</v>
      </c>
      <c r="J15" s="527"/>
      <c r="K15" s="2"/>
    </row>
    <row r="16" spans="1:14" ht="18.75" customHeight="1" x14ac:dyDescent="0.2">
      <c r="A16" s="2"/>
      <c r="B16" s="4"/>
      <c r="C16" s="200" t="s">
        <v>251</v>
      </c>
      <c r="D16" s="22"/>
      <c r="E16" s="980">
        <v>4.3099999999999996</v>
      </c>
      <c r="F16" s="980">
        <v>4.4000000000000004</v>
      </c>
      <c r="G16" s="980">
        <v>4.4000000000000004</v>
      </c>
      <c r="H16" s="980">
        <v>4.5</v>
      </c>
      <c r="I16" s="980">
        <v>4.5</v>
      </c>
      <c r="J16" s="527"/>
      <c r="K16" s="2"/>
    </row>
    <row r="17" spans="1:18" ht="18.75" customHeight="1" x14ac:dyDescent="0.2">
      <c r="A17" s="2"/>
      <c r="B17" s="4"/>
      <c r="C17" s="200" t="s">
        <v>82</v>
      </c>
      <c r="D17" s="22"/>
      <c r="E17" s="980">
        <v>4.37</v>
      </c>
      <c r="F17" s="980">
        <v>4.4000000000000004</v>
      </c>
      <c r="G17" s="980">
        <v>4.4000000000000004</v>
      </c>
      <c r="H17" s="980">
        <v>4.4000000000000004</v>
      </c>
      <c r="I17" s="980">
        <v>4.4000000000000004</v>
      </c>
      <c r="J17" s="527"/>
      <c r="K17" s="2"/>
    </row>
    <row r="18" spans="1:18" ht="18.75" customHeight="1" x14ac:dyDescent="0.2">
      <c r="A18" s="2"/>
      <c r="B18" s="4"/>
      <c r="C18" s="200" t="s">
        <v>81</v>
      </c>
      <c r="D18" s="22"/>
      <c r="E18" s="980">
        <v>4.78</v>
      </c>
      <c r="F18" s="980">
        <v>4.9000000000000004</v>
      </c>
      <c r="G18" s="980">
        <v>4.9000000000000004</v>
      </c>
      <c r="H18" s="980">
        <v>4.9000000000000004</v>
      </c>
      <c r="I18" s="980">
        <v>4.9000000000000004</v>
      </c>
      <c r="J18" s="527"/>
      <c r="K18" s="2"/>
    </row>
    <row r="19" spans="1:18" ht="18.75" customHeight="1" x14ac:dyDescent="0.2">
      <c r="A19" s="2"/>
      <c r="B19" s="4"/>
      <c r="C19" s="200" t="s">
        <v>252</v>
      </c>
      <c r="D19" s="22"/>
      <c r="E19" s="980">
        <v>4.3</v>
      </c>
      <c r="F19" s="980">
        <v>4.4000000000000004</v>
      </c>
      <c r="G19" s="980">
        <v>4.4000000000000004</v>
      </c>
      <c r="H19" s="980">
        <v>4.5</v>
      </c>
      <c r="I19" s="980">
        <v>4.5</v>
      </c>
      <c r="J19" s="527"/>
      <c r="K19" s="2"/>
    </row>
    <row r="20" spans="1:18" ht="18.75" customHeight="1" x14ac:dyDescent="0.2">
      <c r="A20" s="2"/>
      <c r="B20" s="4"/>
      <c r="C20" s="200" t="s">
        <v>80</v>
      </c>
      <c r="D20" s="13"/>
      <c r="E20" s="980">
        <v>5.12</v>
      </c>
      <c r="F20" s="980">
        <v>5</v>
      </c>
      <c r="G20" s="980">
        <v>5</v>
      </c>
      <c r="H20" s="980">
        <v>5.2</v>
      </c>
      <c r="I20" s="980">
        <v>5.2</v>
      </c>
      <c r="J20" s="527"/>
      <c r="K20" s="2"/>
    </row>
    <row r="21" spans="1:18" ht="18.75" customHeight="1" x14ac:dyDescent="0.2">
      <c r="A21" s="2"/>
      <c r="B21" s="4"/>
      <c r="C21" s="200" t="s">
        <v>253</v>
      </c>
      <c r="D21" s="22"/>
      <c r="E21" s="980">
        <v>5.09</v>
      </c>
      <c r="F21" s="980">
        <v>5.0999999999999996</v>
      </c>
      <c r="G21" s="980">
        <v>5.2</v>
      </c>
      <c r="H21" s="980">
        <v>5.2</v>
      </c>
      <c r="I21" s="980">
        <v>5.2</v>
      </c>
      <c r="J21" s="527"/>
      <c r="K21" s="2"/>
    </row>
    <row r="22" spans="1:18" ht="18.75" customHeight="1" x14ac:dyDescent="0.2">
      <c r="A22" s="2"/>
      <c r="B22" s="4"/>
      <c r="C22" s="200" t="s">
        <v>254</v>
      </c>
      <c r="D22" s="22"/>
      <c r="E22" s="980">
        <v>4.8499999999999996</v>
      </c>
      <c r="F22" s="980">
        <v>4.9000000000000004</v>
      </c>
      <c r="G22" s="980">
        <v>4.8</v>
      </c>
      <c r="H22" s="980">
        <v>4.9000000000000004</v>
      </c>
      <c r="I22" s="980">
        <v>4.9000000000000004</v>
      </c>
      <c r="J22" s="527"/>
      <c r="K22" s="2"/>
    </row>
    <row r="23" spans="1:18" ht="18.75" customHeight="1" x14ac:dyDescent="0.2">
      <c r="A23" s="2"/>
      <c r="B23" s="4"/>
      <c r="C23" s="200" t="s">
        <v>326</v>
      </c>
      <c r="D23" s="22"/>
      <c r="E23" s="980">
        <v>4.7</v>
      </c>
      <c r="F23" s="980">
        <v>4.7</v>
      </c>
      <c r="G23" s="980">
        <v>4.7</v>
      </c>
      <c r="H23" s="980">
        <v>4.8</v>
      </c>
      <c r="I23" s="980">
        <v>4.8</v>
      </c>
      <c r="J23" s="527"/>
      <c r="K23" s="2"/>
    </row>
    <row r="24" spans="1:18" ht="18.75" customHeight="1" x14ac:dyDescent="0.2">
      <c r="A24" s="2"/>
      <c r="B24" s="4"/>
      <c r="C24" s="200" t="s">
        <v>327</v>
      </c>
      <c r="D24" s="22"/>
      <c r="E24" s="980">
        <v>4.1399999999999997</v>
      </c>
      <c r="F24" s="980">
        <v>4.2</v>
      </c>
      <c r="G24" s="980">
        <v>4.2</v>
      </c>
      <c r="H24" s="980">
        <v>4.3</v>
      </c>
      <c r="I24" s="980">
        <v>4.3</v>
      </c>
      <c r="J24" s="527"/>
      <c r="K24" s="2"/>
    </row>
    <row r="25" spans="1:18" ht="24" customHeight="1" thickBot="1" x14ac:dyDescent="0.25">
      <c r="A25" s="2"/>
      <c r="B25" s="4"/>
      <c r="C25" s="712"/>
      <c r="D25" s="712"/>
      <c r="E25" s="532"/>
      <c r="F25" s="532"/>
      <c r="G25" s="532"/>
      <c r="H25" s="532"/>
      <c r="I25" s="532"/>
      <c r="J25" s="527"/>
      <c r="K25" s="2"/>
    </row>
    <row r="26" spans="1:18" s="7" customFormat="1" ht="13.5" customHeight="1" thickBot="1" x14ac:dyDescent="0.25">
      <c r="A26" s="6"/>
      <c r="B26" s="14"/>
      <c r="C26" s="1462" t="s">
        <v>340</v>
      </c>
      <c r="D26" s="1463"/>
      <c r="E26" s="1463"/>
      <c r="F26" s="1463"/>
      <c r="G26" s="1463"/>
      <c r="H26" s="1463"/>
      <c r="I26" s="1464"/>
      <c r="J26" s="527"/>
      <c r="K26" s="6"/>
    </row>
    <row r="27" spans="1:18" ht="4.5" customHeight="1" x14ac:dyDescent="0.2">
      <c r="A27" s="2"/>
      <c r="B27" s="4"/>
      <c r="C27" s="1465" t="s">
        <v>85</v>
      </c>
      <c r="D27" s="1466"/>
      <c r="E27" s="712"/>
      <c r="F27" s="712"/>
      <c r="G27" s="712"/>
      <c r="H27" s="712"/>
      <c r="I27" s="712"/>
      <c r="J27" s="527"/>
      <c r="K27" s="2"/>
    </row>
    <row r="28" spans="1:18" ht="15.75" customHeight="1" x14ac:dyDescent="0.2">
      <c r="A28" s="2"/>
      <c r="B28" s="4"/>
      <c r="C28" s="1465"/>
      <c r="D28" s="1466"/>
      <c r="E28" s="1459" t="s">
        <v>346</v>
      </c>
      <c r="F28" s="1459"/>
      <c r="G28" s="1459"/>
      <c r="H28" s="1459"/>
      <c r="I28" s="1459"/>
      <c r="J28" s="213"/>
      <c r="K28" s="2"/>
    </row>
    <row r="29" spans="1:18" ht="13.5" customHeight="1" x14ac:dyDescent="0.2">
      <c r="A29" s="2"/>
      <c r="B29" s="4"/>
      <c r="C29" s="1466"/>
      <c r="D29" s="1466"/>
      <c r="E29" s="1169">
        <v>2016</v>
      </c>
      <c r="F29" s="1467">
        <v>2017</v>
      </c>
      <c r="G29" s="1468"/>
      <c r="H29" s="1468"/>
      <c r="I29" s="1468"/>
      <c r="J29" s="213"/>
      <c r="K29" s="2"/>
    </row>
    <row r="30" spans="1:18" ht="13.5" customHeight="1" x14ac:dyDescent="0.2">
      <c r="A30" s="2"/>
      <c r="B30" s="4"/>
      <c r="C30" s="528"/>
      <c r="D30" s="528"/>
      <c r="E30" s="1029" t="s">
        <v>96</v>
      </c>
      <c r="F30" s="1169" t="s">
        <v>93</v>
      </c>
      <c r="G30" s="1169" t="s">
        <v>102</v>
      </c>
      <c r="H30" s="1169" t="s">
        <v>99</v>
      </c>
      <c r="I30" s="1029" t="s">
        <v>96</v>
      </c>
      <c r="J30" s="213"/>
      <c r="K30" s="2"/>
      <c r="M30" s="998"/>
      <c r="O30" s="998"/>
    </row>
    <row r="31" spans="1:18" s="531" customFormat="1" ht="23.25" customHeight="1" x14ac:dyDescent="0.2">
      <c r="A31" s="529"/>
      <c r="B31" s="530"/>
      <c r="C31" s="1460" t="s">
        <v>68</v>
      </c>
      <c r="D31" s="1460"/>
      <c r="E31" s="977">
        <v>900.77</v>
      </c>
      <c r="F31" s="977">
        <v>914.1</v>
      </c>
      <c r="G31" s="977">
        <v>906</v>
      </c>
      <c r="H31" s="977">
        <v>923.8</v>
      </c>
      <c r="I31" s="977">
        <v>924.7</v>
      </c>
      <c r="J31" s="591"/>
      <c r="K31" s="529"/>
      <c r="M31" s="973"/>
      <c r="O31" s="1021"/>
      <c r="Q31" s="973"/>
      <c r="R31" s="973"/>
    </row>
    <row r="32" spans="1:18" ht="18.75" customHeight="1" x14ac:dyDescent="0.2">
      <c r="A32" s="2"/>
      <c r="B32" s="4"/>
      <c r="C32" s="200" t="s">
        <v>320</v>
      </c>
      <c r="D32" s="13"/>
      <c r="E32" s="978">
        <v>1849.69</v>
      </c>
      <c r="F32" s="978">
        <v>1867.1</v>
      </c>
      <c r="G32" s="978">
        <v>1809.6</v>
      </c>
      <c r="H32" s="978">
        <v>1855.4</v>
      </c>
      <c r="I32" s="978">
        <v>1857.2</v>
      </c>
      <c r="J32" s="591"/>
      <c r="K32" s="2"/>
      <c r="M32" s="973"/>
      <c r="N32" s="531"/>
      <c r="O32" s="1021"/>
    </row>
    <row r="33" spans="1:15" ht="18.75" customHeight="1" x14ac:dyDescent="0.2">
      <c r="A33" s="2"/>
      <c r="B33" s="4"/>
      <c r="C33" s="200" t="s">
        <v>248</v>
      </c>
      <c r="D33" s="22"/>
      <c r="E33" s="978">
        <v>1225.3399999999999</v>
      </c>
      <c r="F33" s="978">
        <v>1240.7</v>
      </c>
      <c r="G33" s="978">
        <v>1225.2</v>
      </c>
      <c r="H33" s="978">
        <v>1234.9000000000001</v>
      </c>
      <c r="I33" s="978">
        <v>1249.4000000000001</v>
      </c>
      <c r="J33" s="591"/>
      <c r="K33" s="2"/>
      <c r="M33" s="973"/>
      <c r="N33" s="531"/>
      <c r="O33" s="1021"/>
    </row>
    <row r="34" spans="1:15" ht="18.75" customHeight="1" x14ac:dyDescent="0.2">
      <c r="A34" s="2"/>
      <c r="B34" s="4"/>
      <c r="C34" s="200" t="s">
        <v>249</v>
      </c>
      <c r="D34" s="22"/>
      <c r="E34" s="978">
        <v>741.11</v>
      </c>
      <c r="F34" s="978">
        <v>752.1</v>
      </c>
      <c r="G34" s="978">
        <v>747.9</v>
      </c>
      <c r="H34" s="978">
        <v>769.7</v>
      </c>
      <c r="I34" s="978">
        <v>766.8</v>
      </c>
      <c r="J34" s="591"/>
      <c r="K34" s="2"/>
      <c r="M34" s="973"/>
      <c r="N34" s="531"/>
      <c r="O34" s="1021"/>
    </row>
    <row r="35" spans="1:15" ht="18.75" customHeight="1" x14ac:dyDescent="0.2">
      <c r="A35" s="2"/>
      <c r="B35" s="4"/>
      <c r="C35" s="200" t="s">
        <v>84</v>
      </c>
      <c r="D35" s="13"/>
      <c r="E35" s="978">
        <v>739.3</v>
      </c>
      <c r="F35" s="978">
        <v>753</v>
      </c>
      <c r="G35" s="978">
        <v>749.9</v>
      </c>
      <c r="H35" s="978">
        <v>764.7</v>
      </c>
      <c r="I35" s="978">
        <v>752.4</v>
      </c>
      <c r="J35" s="527"/>
      <c r="K35" s="2"/>
      <c r="M35" s="973"/>
      <c r="N35" s="531"/>
      <c r="O35" s="1021"/>
    </row>
    <row r="36" spans="1:15" ht="18.75" customHeight="1" x14ac:dyDescent="0.2">
      <c r="A36" s="2"/>
      <c r="B36" s="4"/>
      <c r="C36" s="200" t="s">
        <v>250</v>
      </c>
      <c r="D36" s="22"/>
      <c r="E36" s="978">
        <v>771.28</v>
      </c>
      <c r="F36" s="978">
        <v>779.5</v>
      </c>
      <c r="G36" s="978">
        <v>770.2</v>
      </c>
      <c r="H36" s="978">
        <v>801.3</v>
      </c>
      <c r="I36" s="978">
        <v>798.9</v>
      </c>
      <c r="J36" s="527"/>
      <c r="K36" s="2"/>
      <c r="M36" s="973"/>
      <c r="N36" s="531"/>
      <c r="O36" s="1021"/>
    </row>
    <row r="37" spans="1:15" ht="18.75" customHeight="1" x14ac:dyDescent="0.2">
      <c r="A37" s="2"/>
      <c r="B37" s="4"/>
      <c r="C37" s="200" t="s">
        <v>83</v>
      </c>
      <c r="D37" s="22"/>
      <c r="E37" s="978">
        <v>742.2</v>
      </c>
      <c r="F37" s="978">
        <v>758.5</v>
      </c>
      <c r="G37" s="978">
        <v>751.2</v>
      </c>
      <c r="H37" s="978">
        <v>775</v>
      </c>
      <c r="I37" s="978">
        <v>784.9</v>
      </c>
      <c r="J37" s="527"/>
      <c r="K37" s="2"/>
      <c r="M37" s="973"/>
      <c r="N37" s="531"/>
      <c r="O37" s="1021"/>
    </row>
    <row r="38" spans="1:15" ht="18.75" customHeight="1" x14ac:dyDescent="0.2">
      <c r="A38" s="2"/>
      <c r="B38" s="4"/>
      <c r="C38" s="200" t="s">
        <v>251</v>
      </c>
      <c r="D38" s="22"/>
      <c r="E38" s="978">
        <v>747.9</v>
      </c>
      <c r="F38" s="978">
        <v>765.9</v>
      </c>
      <c r="G38" s="978">
        <v>770.3</v>
      </c>
      <c r="H38" s="978">
        <v>777.6</v>
      </c>
      <c r="I38" s="978">
        <v>775.2</v>
      </c>
      <c r="J38" s="527"/>
      <c r="K38" s="2"/>
      <c r="M38" s="973"/>
      <c r="N38" s="531"/>
      <c r="O38" s="1021"/>
    </row>
    <row r="39" spans="1:15" ht="18.75" customHeight="1" x14ac:dyDescent="0.2">
      <c r="A39" s="2"/>
      <c r="B39" s="4"/>
      <c r="C39" s="200" t="s">
        <v>82</v>
      </c>
      <c r="D39" s="22"/>
      <c r="E39" s="978">
        <v>756.25</v>
      </c>
      <c r="F39" s="978">
        <v>765.5</v>
      </c>
      <c r="G39" s="978">
        <v>763.8</v>
      </c>
      <c r="H39" s="978">
        <v>762</v>
      </c>
      <c r="I39" s="978">
        <v>765.2</v>
      </c>
      <c r="J39" s="527"/>
      <c r="K39" s="2"/>
      <c r="M39" s="973"/>
      <c r="N39" s="531"/>
      <c r="O39" s="1021"/>
    </row>
    <row r="40" spans="1:15" ht="18.75" customHeight="1" x14ac:dyDescent="0.2">
      <c r="A40" s="2"/>
      <c r="B40" s="4"/>
      <c r="C40" s="200" t="s">
        <v>81</v>
      </c>
      <c r="D40" s="22"/>
      <c r="E40" s="978">
        <v>829.34</v>
      </c>
      <c r="F40" s="978">
        <v>855</v>
      </c>
      <c r="G40" s="978">
        <v>847.7</v>
      </c>
      <c r="H40" s="978">
        <v>853</v>
      </c>
      <c r="I40" s="978">
        <v>844.1</v>
      </c>
      <c r="J40" s="527"/>
      <c r="K40" s="2"/>
      <c r="M40" s="973"/>
      <c r="N40" s="531"/>
      <c r="O40" s="1021"/>
    </row>
    <row r="41" spans="1:15" ht="18.75" customHeight="1" x14ac:dyDescent="0.2">
      <c r="A41" s="2"/>
      <c r="B41" s="4"/>
      <c r="C41" s="200" t="s">
        <v>252</v>
      </c>
      <c r="D41" s="22"/>
      <c r="E41" s="978">
        <v>745.1</v>
      </c>
      <c r="F41" s="978">
        <v>766.7</v>
      </c>
      <c r="G41" s="978">
        <v>759.5</v>
      </c>
      <c r="H41" s="978">
        <v>770.7</v>
      </c>
      <c r="I41" s="978">
        <v>773.8</v>
      </c>
      <c r="J41" s="527"/>
      <c r="K41" s="2"/>
      <c r="M41" s="973"/>
      <c r="N41" s="531"/>
      <c r="O41" s="1021"/>
    </row>
    <row r="42" spans="1:15" ht="18.75" customHeight="1" x14ac:dyDescent="0.2">
      <c r="A42" s="2"/>
      <c r="B42" s="4"/>
      <c r="C42" s="200" t="s">
        <v>80</v>
      </c>
      <c r="D42" s="13"/>
      <c r="E42" s="978">
        <v>886.55</v>
      </c>
      <c r="F42" s="978">
        <v>872.2</v>
      </c>
      <c r="G42" s="978">
        <v>870.9</v>
      </c>
      <c r="H42" s="978">
        <v>896.1</v>
      </c>
      <c r="I42" s="978">
        <v>905</v>
      </c>
      <c r="J42" s="527"/>
      <c r="K42" s="2"/>
      <c r="M42" s="973"/>
      <c r="N42" s="531"/>
      <c r="O42" s="1021"/>
    </row>
    <row r="43" spans="1:15" ht="18.75" customHeight="1" x14ac:dyDescent="0.2">
      <c r="A43" s="2"/>
      <c r="B43" s="4"/>
      <c r="C43" s="200" t="s">
        <v>253</v>
      </c>
      <c r="D43" s="22"/>
      <c r="E43" s="978">
        <v>881.58</v>
      </c>
      <c r="F43" s="978">
        <v>890.4</v>
      </c>
      <c r="G43" s="978">
        <v>901.2</v>
      </c>
      <c r="H43" s="978">
        <v>902.6</v>
      </c>
      <c r="I43" s="978">
        <v>896.7</v>
      </c>
      <c r="J43" s="527"/>
      <c r="K43" s="2"/>
      <c r="M43" s="973"/>
      <c r="N43" s="531"/>
      <c r="O43" s="1021"/>
    </row>
    <row r="44" spans="1:15" ht="18.75" customHeight="1" x14ac:dyDescent="0.2">
      <c r="A44" s="2"/>
      <c r="B44" s="4"/>
      <c r="C44" s="200" t="s">
        <v>254</v>
      </c>
      <c r="D44" s="22"/>
      <c r="E44" s="978">
        <v>840.46</v>
      </c>
      <c r="F44" s="978">
        <v>840.7</v>
      </c>
      <c r="G44" s="978">
        <v>836.5</v>
      </c>
      <c r="H44" s="978">
        <v>847.5</v>
      </c>
      <c r="I44" s="978">
        <v>851.3</v>
      </c>
      <c r="J44" s="527"/>
      <c r="K44" s="2"/>
      <c r="M44" s="973"/>
      <c r="N44" s="531"/>
      <c r="O44" s="1021"/>
    </row>
    <row r="45" spans="1:15" ht="18.75" customHeight="1" x14ac:dyDescent="0.2">
      <c r="A45" s="2"/>
      <c r="B45" s="4"/>
      <c r="C45" s="200" t="s">
        <v>326</v>
      </c>
      <c r="D45" s="22"/>
      <c r="E45" s="978">
        <v>814.85</v>
      </c>
      <c r="F45" s="978">
        <v>822.9</v>
      </c>
      <c r="G45" s="978">
        <v>820.3</v>
      </c>
      <c r="H45" s="978">
        <v>826.6</v>
      </c>
      <c r="I45" s="978">
        <v>832.7</v>
      </c>
      <c r="J45" s="527"/>
      <c r="K45" s="2"/>
      <c r="M45" s="973"/>
      <c r="N45" s="531"/>
      <c r="O45" s="1021"/>
    </row>
    <row r="46" spans="1:15" ht="18.75" customHeight="1" x14ac:dyDescent="0.2">
      <c r="A46" s="2"/>
      <c r="B46" s="4"/>
      <c r="C46" s="200" t="s">
        <v>327</v>
      </c>
      <c r="D46" s="22"/>
      <c r="E46" s="978">
        <v>716.58</v>
      </c>
      <c r="F46" s="978">
        <v>731.8</v>
      </c>
      <c r="G46" s="978">
        <v>733.3</v>
      </c>
      <c r="H46" s="978">
        <v>747.8</v>
      </c>
      <c r="I46" s="978">
        <v>743.1</v>
      </c>
      <c r="J46" s="527"/>
      <c r="K46" s="2"/>
      <c r="M46" s="973"/>
      <c r="N46" s="531"/>
      <c r="O46" s="1021"/>
    </row>
    <row r="47" spans="1:15" s="533" customFormat="1" ht="13.5" customHeight="1" x14ac:dyDescent="0.2">
      <c r="A47" s="708"/>
      <c r="B47" s="708"/>
      <c r="C47" s="1461" t="s">
        <v>492</v>
      </c>
      <c r="D47" s="1461"/>
      <c r="E47" s="1461"/>
      <c r="F47" s="1461"/>
      <c r="G47" s="1461"/>
      <c r="H47" s="1461"/>
      <c r="I47" s="1461"/>
      <c r="J47" s="592"/>
      <c r="K47" s="708"/>
    </row>
    <row r="48" spans="1:15" ht="13.5" customHeight="1" x14ac:dyDescent="0.2">
      <c r="A48" s="2"/>
      <c r="B48" s="4"/>
      <c r="C48" s="42" t="s">
        <v>424</v>
      </c>
      <c r="D48" s="711"/>
      <c r="E48" s="711"/>
      <c r="G48" s="1065"/>
      <c r="H48" s="711"/>
      <c r="I48" s="711"/>
      <c r="J48" s="527"/>
      <c r="K48" s="2"/>
    </row>
    <row r="49" spans="1:11" ht="13.5" customHeight="1" x14ac:dyDescent="0.2">
      <c r="A49" s="2"/>
      <c r="B49" s="2"/>
      <c r="C49" s="2"/>
      <c r="D49" s="708"/>
      <c r="E49" s="4"/>
      <c r="F49" s="4"/>
      <c r="G49" s="4"/>
      <c r="H49" s="1458">
        <f>+[3]MES!$B$2</f>
        <v>43191</v>
      </c>
      <c r="I49" s="1458"/>
      <c r="J49" s="256">
        <v>15</v>
      </c>
      <c r="K49" s="2"/>
    </row>
  </sheetData>
  <mergeCells count="14">
    <mergeCell ref="B1:D1"/>
    <mergeCell ref="B2:D2"/>
    <mergeCell ref="C4:I4"/>
    <mergeCell ref="C5:D7"/>
    <mergeCell ref="E6:I6"/>
    <mergeCell ref="F7:I7"/>
    <mergeCell ref="H49:I49"/>
    <mergeCell ref="E28:I28"/>
    <mergeCell ref="C31:D31"/>
    <mergeCell ref="C47:I47"/>
    <mergeCell ref="C9:D9"/>
    <mergeCell ref="C26:I26"/>
    <mergeCell ref="C27:D29"/>
    <mergeCell ref="F29:I29"/>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125" zoomScaleNormal="125" workbookViewId="0"/>
  </sheetViews>
  <sheetFormatPr defaultRowHeight="12.75" x14ac:dyDescent="0.2"/>
  <cols>
    <col min="1" max="1" width="1" style="408" customWidth="1"/>
    <col min="2" max="2" width="2.5703125" style="408" customWidth="1"/>
    <col min="3" max="3" width="2.28515625" style="408" customWidth="1"/>
    <col min="4" max="4" width="26" style="465" customWidth="1"/>
    <col min="5" max="5" width="5" style="465" customWidth="1"/>
    <col min="6" max="6" width="5.7109375" style="465" customWidth="1"/>
    <col min="7" max="7" width="5.42578125" style="408" customWidth="1"/>
    <col min="8" max="8" width="5" style="408" customWidth="1"/>
    <col min="9" max="9" width="5.7109375" style="408" customWidth="1"/>
    <col min="10" max="10" width="5.42578125" style="408" customWidth="1"/>
    <col min="11" max="17" width="5" style="408" customWidth="1"/>
    <col min="18" max="18" width="2.5703125" style="408" customWidth="1"/>
    <col min="19" max="19" width="1" style="408" customWidth="1"/>
    <col min="20" max="16384" width="9.140625" style="408"/>
  </cols>
  <sheetData>
    <row r="1" spans="1:19" ht="13.5" customHeight="1" x14ac:dyDescent="0.2">
      <c r="A1" s="403"/>
      <c r="B1" s="465"/>
      <c r="C1" s="1488" t="s">
        <v>34</v>
      </c>
      <c r="D1" s="1488"/>
      <c r="E1" s="1488"/>
      <c r="F1" s="1488"/>
      <c r="G1" s="413"/>
      <c r="H1" s="413"/>
      <c r="I1" s="413"/>
      <c r="J1" s="1495" t="s">
        <v>407</v>
      </c>
      <c r="K1" s="1495"/>
      <c r="L1" s="1495"/>
      <c r="M1" s="1495"/>
      <c r="N1" s="1495"/>
      <c r="O1" s="1495"/>
      <c r="P1" s="1495"/>
      <c r="Q1" s="595"/>
      <c r="R1" s="595"/>
      <c r="S1" s="403"/>
    </row>
    <row r="2" spans="1:19" ht="6" customHeight="1" x14ac:dyDescent="0.2">
      <c r="A2" s="594"/>
      <c r="B2" s="521"/>
      <c r="C2" s="935"/>
      <c r="D2" s="987"/>
      <c r="E2" s="454"/>
      <c r="F2" s="454"/>
      <c r="G2" s="454"/>
      <c r="H2" s="454"/>
      <c r="I2" s="454"/>
      <c r="J2" s="454"/>
      <c r="K2" s="454"/>
      <c r="L2" s="454"/>
      <c r="M2" s="454"/>
      <c r="N2" s="454"/>
      <c r="O2" s="454"/>
      <c r="P2" s="454"/>
      <c r="Q2" s="454"/>
      <c r="R2" s="413"/>
      <c r="S2" s="413"/>
    </row>
    <row r="3" spans="1:19" ht="11.25" customHeight="1" thickBot="1" x14ac:dyDescent="0.25">
      <c r="A3" s="403"/>
      <c r="B3" s="466"/>
      <c r="C3" s="462"/>
      <c r="D3" s="462"/>
      <c r="E3" s="413"/>
      <c r="F3" s="413"/>
      <c r="G3" s="413"/>
      <c r="H3" s="413"/>
      <c r="I3" s="413"/>
      <c r="J3" s="750"/>
      <c r="K3" s="750"/>
      <c r="L3" s="750"/>
      <c r="M3" s="750"/>
      <c r="N3" s="750"/>
      <c r="O3" s="750"/>
      <c r="P3" s="750"/>
      <c r="Q3" s="750" t="s">
        <v>70</v>
      </c>
      <c r="R3" s="413"/>
      <c r="S3" s="413"/>
    </row>
    <row r="4" spans="1:19" ht="13.5" customHeight="1" thickBot="1" x14ac:dyDescent="0.25">
      <c r="A4" s="403"/>
      <c r="B4" s="466"/>
      <c r="C4" s="1489" t="s">
        <v>128</v>
      </c>
      <c r="D4" s="1490"/>
      <c r="E4" s="1490"/>
      <c r="F4" s="1490"/>
      <c r="G4" s="1490"/>
      <c r="H4" s="1490"/>
      <c r="I4" s="1490"/>
      <c r="J4" s="1490"/>
      <c r="K4" s="1490"/>
      <c r="L4" s="1490"/>
      <c r="M4" s="1490"/>
      <c r="N4" s="1490"/>
      <c r="O4" s="1490"/>
      <c r="P4" s="1490"/>
      <c r="Q4" s="1491"/>
      <c r="R4" s="413"/>
      <c r="S4" s="413"/>
    </row>
    <row r="5" spans="1:19" ht="3.75" customHeight="1" x14ac:dyDescent="0.2">
      <c r="A5" s="403"/>
      <c r="B5" s="466"/>
      <c r="C5" s="462"/>
      <c r="D5" s="462"/>
      <c r="E5" s="413"/>
      <c r="F5" s="413"/>
      <c r="G5" s="421"/>
      <c r="H5" s="413"/>
      <c r="I5" s="413"/>
      <c r="J5" s="477"/>
      <c r="K5" s="477"/>
      <c r="L5" s="477"/>
      <c r="M5" s="477"/>
      <c r="N5" s="477"/>
      <c r="O5" s="477"/>
      <c r="P5" s="477"/>
      <c r="Q5" s="477"/>
      <c r="R5" s="413"/>
      <c r="S5" s="413"/>
    </row>
    <row r="6" spans="1:19" ht="13.5" customHeight="1" x14ac:dyDescent="0.2">
      <c r="A6" s="403"/>
      <c r="B6" s="466"/>
      <c r="C6" s="1483" t="s">
        <v>127</v>
      </c>
      <c r="D6" s="1484"/>
      <c r="E6" s="1484"/>
      <c r="F6" s="1484"/>
      <c r="G6" s="1484"/>
      <c r="H6" s="1484"/>
      <c r="I6" s="1484"/>
      <c r="J6" s="1484"/>
      <c r="K6" s="1484"/>
      <c r="L6" s="1484"/>
      <c r="M6" s="1484"/>
      <c r="N6" s="1484"/>
      <c r="O6" s="1484"/>
      <c r="P6" s="1484"/>
      <c r="Q6" s="1485"/>
      <c r="R6" s="413"/>
      <c r="S6" s="413"/>
    </row>
    <row r="7" spans="1:19" ht="2.25" customHeight="1" x14ac:dyDescent="0.2">
      <c r="A7" s="403"/>
      <c r="B7" s="466"/>
      <c r="C7" s="1492" t="s">
        <v>78</v>
      </c>
      <c r="D7" s="1492"/>
      <c r="E7" s="420"/>
      <c r="F7" s="420"/>
      <c r="G7" s="1494">
        <v>2014</v>
      </c>
      <c r="H7" s="1494"/>
      <c r="I7" s="1494"/>
      <c r="J7" s="1494"/>
      <c r="K7" s="1494"/>
      <c r="L7" s="1494"/>
      <c r="M7" s="1494"/>
      <c r="N7" s="1494"/>
      <c r="O7" s="1494"/>
      <c r="P7" s="1494"/>
      <c r="Q7" s="1494"/>
      <c r="R7" s="413"/>
      <c r="S7" s="413"/>
    </row>
    <row r="8" spans="1:19" ht="11.25" customHeight="1" x14ac:dyDescent="0.2">
      <c r="A8" s="403"/>
      <c r="B8" s="466"/>
      <c r="C8" s="1493"/>
      <c r="D8" s="1493"/>
      <c r="E8" s="1471">
        <v>2017</v>
      </c>
      <c r="F8" s="1471"/>
      <c r="G8" s="1471"/>
      <c r="H8" s="1471"/>
      <c r="I8" s="1471"/>
      <c r="J8" s="1471"/>
      <c r="K8" s="1471"/>
      <c r="L8" s="1471"/>
      <c r="M8" s="1471"/>
      <c r="N8" s="1471"/>
      <c r="O8" s="1470">
        <v>2018</v>
      </c>
      <c r="P8" s="1471"/>
      <c r="Q8" s="1471"/>
      <c r="R8" s="413"/>
      <c r="S8" s="413"/>
    </row>
    <row r="9" spans="1:19" ht="11.25" customHeight="1" x14ac:dyDescent="0.2">
      <c r="A9" s="403"/>
      <c r="B9" s="466"/>
      <c r="C9" s="418"/>
      <c r="D9" s="418"/>
      <c r="E9" s="993" t="s">
        <v>103</v>
      </c>
      <c r="F9" s="833" t="s">
        <v>102</v>
      </c>
      <c r="G9" s="833" t="s">
        <v>101</v>
      </c>
      <c r="H9" s="833" t="s">
        <v>100</v>
      </c>
      <c r="I9" s="993" t="s">
        <v>99</v>
      </c>
      <c r="J9" s="833" t="s">
        <v>98</v>
      </c>
      <c r="K9" s="833" t="s">
        <v>97</v>
      </c>
      <c r="L9" s="833" t="s">
        <v>96</v>
      </c>
      <c r="M9" s="833" t="s">
        <v>95</v>
      </c>
      <c r="N9" s="833" t="s">
        <v>94</v>
      </c>
      <c r="O9" s="833" t="s">
        <v>93</v>
      </c>
      <c r="P9" s="833" t="s">
        <v>104</v>
      </c>
      <c r="Q9" s="993" t="s">
        <v>103</v>
      </c>
      <c r="R9" s="523"/>
      <c r="S9" s="413"/>
    </row>
    <row r="10" spans="1:19" s="482" customFormat="1" ht="16.5" customHeight="1" x14ac:dyDescent="0.2">
      <c r="A10" s="478"/>
      <c r="B10" s="479"/>
      <c r="C10" s="1416" t="s">
        <v>105</v>
      </c>
      <c r="D10" s="1416"/>
      <c r="E10" s="480">
        <f>SUM(E11:E17)</f>
        <v>24</v>
      </c>
      <c r="F10" s="480">
        <f>SUM(F11:F17)</f>
        <v>19</v>
      </c>
      <c r="G10" s="480">
        <v>23</v>
      </c>
      <c r="H10" s="480">
        <f t="shared" ref="H10:M10" si="0">SUM(H11:H17)</f>
        <v>48</v>
      </c>
      <c r="I10" s="480">
        <f t="shared" si="0"/>
        <v>31</v>
      </c>
      <c r="J10" s="480">
        <f t="shared" si="0"/>
        <v>26</v>
      </c>
      <c r="K10" s="480">
        <f t="shared" si="0"/>
        <v>21</v>
      </c>
      <c r="L10" s="480">
        <f t="shared" si="0"/>
        <v>36</v>
      </c>
      <c r="M10" s="480">
        <f t="shared" si="0"/>
        <v>36</v>
      </c>
      <c r="N10" s="480">
        <f>SUM(N11:N17)</f>
        <v>10</v>
      </c>
      <c r="O10" s="480">
        <f>SUM(O11:O17)</f>
        <v>14</v>
      </c>
      <c r="P10" s="480">
        <f>SUM(P11:P17)</f>
        <v>3</v>
      </c>
      <c r="Q10" s="480">
        <f>SUM(Q11:Q17)</f>
        <v>26</v>
      </c>
      <c r="R10" s="480"/>
      <c r="S10" s="481"/>
    </row>
    <row r="11" spans="1:19" s="486" customFormat="1" ht="10.5" customHeight="1" x14ac:dyDescent="0.2">
      <c r="A11" s="483"/>
      <c r="B11" s="484"/>
      <c r="C11" s="934"/>
      <c r="D11" s="570" t="s">
        <v>241</v>
      </c>
      <c r="E11" s="988">
        <v>8</v>
      </c>
      <c r="F11" s="988">
        <v>11</v>
      </c>
      <c r="G11" s="988">
        <v>4</v>
      </c>
      <c r="H11" s="988">
        <v>18</v>
      </c>
      <c r="I11" s="988">
        <v>11</v>
      </c>
      <c r="J11" s="988">
        <v>11</v>
      </c>
      <c r="K11" s="988">
        <v>5</v>
      </c>
      <c r="L11" s="988">
        <v>10</v>
      </c>
      <c r="M11" s="988">
        <v>5</v>
      </c>
      <c r="N11" s="988">
        <v>3</v>
      </c>
      <c r="O11" s="988">
        <v>1</v>
      </c>
      <c r="P11" s="988">
        <v>2</v>
      </c>
      <c r="Q11" s="988">
        <v>12</v>
      </c>
      <c r="R11" s="523"/>
      <c r="S11" s="462"/>
    </row>
    <row r="12" spans="1:19" s="486" customFormat="1" ht="10.5" customHeight="1" x14ac:dyDescent="0.2">
      <c r="A12" s="483"/>
      <c r="B12" s="484"/>
      <c r="C12" s="934"/>
      <c r="D12" s="570" t="s">
        <v>242</v>
      </c>
      <c r="E12" s="988">
        <v>1</v>
      </c>
      <c r="F12" s="988" t="s">
        <v>9</v>
      </c>
      <c r="G12" s="988">
        <v>4</v>
      </c>
      <c r="H12" s="988">
        <v>2</v>
      </c>
      <c r="I12" s="988">
        <v>1</v>
      </c>
      <c r="J12" s="988">
        <v>3</v>
      </c>
      <c r="K12" s="988">
        <v>4</v>
      </c>
      <c r="L12" s="988">
        <v>2</v>
      </c>
      <c r="M12" s="988" t="s">
        <v>9</v>
      </c>
      <c r="N12" s="988" t="s">
        <v>9</v>
      </c>
      <c r="O12" s="988">
        <v>1</v>
      </c>
      <c r="P12" s="988" t="s">
        <v>9</v>
      </c>
      <c r="Q12" s="988">
        <v>2</v>
      </c>
      <c r="R12" s="523"/>
      <c r="S12" s="462"/>
    </row>
    <row r="13" spans="1:19" s="948" customFormat="1" ht="10.5" customHeight="1" x14ac:dyDescent="0.2">
      <c r="A13" s="983"/>
      <c r="B13" s="984"/>
      <c r="C13" s="982"/>
      <c r="D13" s="570" t="s">
        <v>243</v>
      </c>
      <c r="E13" s="988">
        <v>2</v>
      </c>
      <c r="F13" s="988">
        <v>6</v>
      </c>
      <c r="G13" s="988">
        <v>13</v>
      </c>
      <c r="H13" s="988">
        <v>18</v>
      </c>
      <c r="I13" s="988">
        <v>10</v>
      </c>
      <c r="J13" s="988">
        <v>9</v>
      </c>
      <c r="K13" s="988">
        <v>5</v>
      </c>
      <c r="L13" s="988">
        <v>9</v>
      </c>
      <c r="M13" s="988">
        <v>8</v>
      </c>
      <c r="N13" s="988">
        <v>3</v>
      </c>
      <c r="O13" s="988">
        <v>7</v>
      </c>
      <c r="P13" s="988" t="s">
        <v>9</v>
      </c>
      <c r="Q13" s="988">
        <v>9</v>
      </c>
      <c r="R13" s="771"/>
      <c r="S13" s="985"/>
    </row>
    <row r="14" spans="1:19" s="486" customFormat="1" ht="12" customHeight="1" x14ac:dyDescent="0.2">
      <c r="A14" s="483"/>
      <c r="B14" s="484"/>
      <c r="C14" s="934"/>
      <c r="D14" s="570" t="s">
        <v>244</v>
      </c>
      <c r="E14" s="988">
        <v>1</v>
      </c>
      <c r="F14" s="988">
        <v>1</v>
      </c>
      <c r="G14" s="988">
        <v>2</v>
      </c>
      <c r="H14" s="988">
        <v>8</v>
      </c>
      <c r="I14" s="988">
        <v>1</v>
      </c>
      <c r="J14" s="988">
        <v>2</v>
      </c>
      <c r="K14" s="988">
        <v>1</v>
      </c>
      <c r="L14" s="988" t="s">
        <v>9</v>
      </c>
      <c r="M14" s="988">
        <v>2</v>
      </c>
      <c r="N14" s="988" t="s">
        <v>9</v>
      </c>
      <c r="O14" s="988">
        <v>1</v>
      </c>
      <c r="P14" s="988" t="s">
        <v>9</v>
      </c>
      <c r="Q14" s="988">
        <v>1</v>
      </c>
      <c r="R14" s="485"/>
      <c r="S14" s="462"/>
    </row>
    <row r="15" spans="1:19" s="486" customFormat="1" ht="10.5" customHeight="1" x14ac:dyDescent="0.2">
      <c r="A15" s="483"/>
      <c r="B15" s="484"/>
      <c r="C15" s="934"/>
      <c r="D15" s="570" t="s">
        <v>597</v>
      </c>
      <c r="E15" s="988" t="s">
        <v>9</v>
      </c>
      <c r="F15" s="988" t="s">
        <v>9</v>
      </c>
      <c r="G15" s="988" t="s">
        <v>9</v>
      </c>
      <c r="H15" s="988" t="s">
        <v>9</v>
      </c>
      <c r="I15" s="988" t="s">
        <v>9</v>
      </c>
      <c r="J15" s="988" t="s">
        <v>9</v>
      </c>
      <c r="K15" s="988" t="s">
        <v>9</v>
      </c>
      <c r="L15" s="988" t="s">
        <v>9</v>
      </c>
      <c r="M15" s="988" t="s">
        <v>9</v>
      </c>
      <c r="N15" s="988" t="s">
        <v>9</v>
      </c>
      <c r="O15" s="988" t="s">
        <v>9</v>
      </c>
      <c r="P15" s="988" t="s">
        <v>9</v>
      </c>
      <c r="Q15" s="988">
        <v>1</v>
      </c>
      <c r="R15" s="485"/>
      <c r="S15" s="462"/>
    </row>
    <row r="16" spans="1:19" s="486" customFormat="1" ht="10.5" customHeight="1" x14ac:dyDescent="0.2">
      <c r="A16" s="483"/>
      <c r="B16" s="484"/>
      <c r="C16" s="934"/>
      <c r="D16" s="570" t="s">
        <v>246</v>
      </c>
      <c r="E16" s="988" t="s">
        <v>9</v>
      </c>
      <c r="F16" s="988" t="s">
        <v>9</v>
      </c>
      <c r="G16" s="988" t="s">
        <v>9</v>
      </c>
      <c r="H16" s="988" t="s">
        <v>9</v>
      </c>
      <c r="I16" s="988" t="s">
        <v>9</v>
      </c>
      <c r="J16" s="988" t="s">
        <v>9</v>
      </c>
      <c r="K16" s="988" t="s">
        <v>9</v>
      </c>
      <c r="L16" s="988" t="s">
        <v>9</v>
      </c>
      <c r="M16" s="988" t="s">
        <v>9</v>
      </c>
      <c r="N16" s="988" t="s">
        <v>9</v>
      </c>
      <c r="O16" s="988" t="s">
        <v>9</v>
      </c>
      <c r="P16" s="988" t="s">
        <v>9</v>
      </c>
      <c r="Q16" s="988" t="s">
        <v>9</v>
      </c>
      <c r="R16" s="485"/>
      <c r="S16" s="462"/>
    </row>
    <row r="17" spans="1:19" s="486" customFormat="1" ht="12" customHeight="1" x14ac:dyDescent="0.2">
      <c r="A17" s="483"/>
      <c r="B17" s="484"/>
      <c r="C17" s="934"/>
      <c r="D17" s="487" t="s">
        <v>247</v>
      </c>
      <c r="E17" s="988">
        <v>12</v>
      </c>
      <c r="F17" s="988">
        <v>1</v>
      </c>
      <c r="G17" s="988">
        <v>1</v>
      </c>
      <c r="H17" s="988">
        <v>2</v>
      </c>
      <c r="I17" s="988">
        <v>8</v>
      </c>
      <c r="J17" s="988">
        <v>1</v>
      </c>
      <c r="K17" s="988">
        <v>6</v>
      </c>
      <c r="L17" s="988">
        <v>15</v>
      </c>
      <c r="M17" s="988">
        <v>21</v>
      </c>
      <c r="N17" s="988">
        <v>4</v>
      </c>
      <c r="O17" s="988">
        <v>4</v>
      </c>
      <c r="P17" s="988">
        <v>1</v>
      </c>
      <c r="Q17" s="988">
        <v>1</v>
      </c>
      <c r="R17" s="485"/>
      <c r="S17" s="462"/>
    </row>
    <row r="18" spans="1:19" s="482" customFormat="1" ht="14.25" customHeight="1" x14ac:dyDescent="0.2">
      <c r="A18" s="488"/>
      <c r="B18" s="489"/>
      <c r="C18" s="932" t="s">
        <v>295</v>
      </c>
      <c r="D18" s="490"/>
      <c r="E18" s="480">
        <v>7</v>
      </c>
      <c r="F18" s="480">
        <v>16</v>
      </c>
      <c r="G18" s="480">
        <v>18</v>
      </c>
      <c r="H18" s="480">
        <v>23</v>
      </c>
      <c r="I18" s="480">
        <v>16</v>
      </c>
      <c r="J18" s="480">
        <v>12</v>
      </c>
      <c r="K18" s="480">
        <v>12</v>
      </c>
      <c r="L18" s="480">
        <f>21-8</f>
        <v>13</v>
      </c>
      <c r="M18" s="480">
        <v>5</v>
      </c>
      <c r="N18" s="480">
        <v>6</v>
      </c>
      <c r="O18" s="480">
        <v>5</v>
      </c>
      <c r="P18" s="480">
        <v>2</v>
      </c>
      <c r="Q18" s="480">
        <f>24-7</f>
        <v>17</v>
      </c>
      <c r="R18" s="485"/>
      <c r="S18" s="462"/>
    </row>
    <row r="19" spans="1:19" s="494" customFormat="1" ht="14.25" customHeight="1" x14ac:dyDescent="0.2">
      <c r="A19" s="491"/>
      <c r="B19" s="492"/>
      <c r="C19" s="932" t="s">
        <v>296</v>
      </c>
      <c r="D19" s="986"/>
      <c r="E19" s="493">
        <v>3689</v>
      </c>
      <c r="F19" s="493">
        <v>107944</v>
      </c>
      <c r="G19" s="493">
        <v>45829</v>
      </c>
      <c r="H19" s="493">
        <f t="shared" ref="H19:I19" si="1">SUM(H21:H41)</f>
        <v>59273</v>
      </c>
      <c r="I19" s="493">
        <f t="shared" si="1"/>
        <v>144149</v>
      </c>
      <c r="J19" s="493">
        <f>SUM(J21:J41)</f>
        <v>65184</v>
      </c>
      <c r="K19" s="493">
        <f>SUM(K21:K41)</f>
        <v>94975</v>
      </c>
      <c r="L19" s="493">
        <f>SUM(L21:L41)</f>
        <v>77143</v>
      </c>
      <c r="M19" s="493">
        <f>SUM(M21:M41)</f>
        <v>16768</v>
      </c>
      <c r="N19" s="493">
        <v>206</v>
      </c>
      <c r="O19" s="493">
        <v>6973</v>
      </c>
      <c r="P19" s="493">
        <v>14317</v>
      </c>
      <c r="Q19" s="493">
        <f>SUM(Q22:Q36)</f>
        <v>39593</v>
      </c>
      <c r="R19" s="485"/>
      <c r="S19" s="462"/>
    </row>
    <row r="20" spans="1:19" ht="9.75" customHeight="1" x14ac:dyDescent="0.2">
      <c r="A20" s="403"/>
      <c r="B20" s="466"/>
      <c r="C20" s="1473" t="s">
        <v>126</v>
      </c>
      <c r="D20" s="1473"/>
      <c r="E20" s="988" t="s">
        <v>9</v>
      </c>
      <c r="F20" s="988" t="s">
        <v>9</v>
      </c>
      <c r="G20" s="988">
        <v>341</v>
      </c>
      <c r="H20" s="988" t="s">
        <v>9</v>
      </c>
      <c r="I20" s="988" t="s">
        <v>9</v>
      </c>
      <c r="J20" s="988" t="s">
        <v>9</v>
      </c>
      <c r="K20" s="988" t="s">
        <v>9</v>
      </c>
      <c r="L20" s="988" t="s">
        <v>9</v>
      </c>
      <c r="M20" s="988" t="s">
        <v>9</v>
      </c>
      <c r="N20" s="988" t="s">
        <v>9</v>
      </c>
      <c r="O20" s="988" t="s">
        <v>9</v>
      </c>
      <c r="P20" s="988" t="s">
        <v>9</v>
      </c>
      <c r="Q20" s="988" t="s">
        <v>9</v>
      </c>
      <c r="R20" s="485"/>
      <c r="S20" s="462"/>
    </row>
    <row r="21" spans="1:19" ht="9.75" customHeight="1" x14ac:dyDescent="0.2">
      <c r="A21" s="403"/>
      <c r="B21" s="466"/>
      <c r="C21" s="1473" t="s">
        <v>125</v>
      </c>
      <c r="D21" s="1473"/>
      <c r="E21" s="988" t="s">
        <v>9</v>
      </c>
      <c r="F21" s="988" t="s">
        <v>9</v>
      </c>
      <c r="G21" s="988" t="s">
        <v>9</v>
      </c>
      <c r="H21" s="988" t="s">
        <v>9</v>
      </c>
      <c r="I21" s="988" t="s">
        <v>9</v>
      </c>
      <c r="J21" s="988" t="s">
        <v>9</v>
      </c>
      <c r="K21" s="988" t="s">
        <v>9</v>
      </c>
      <c r="L21" s="988" t="s">
        <v>9</v>
      </c>
      <c r="M21" s="988" t="s">
        <v>9</v>
      </c>
      <c r="N21" s="988" t="s">
        <v>9</v>
      </c>
      <c r="O21" s="988" t="s">
        <v>9</v>
      </c>
      <c r="P21" s="988" t="s">
        <v>9</v>
      </c>
      <c r="Q21" s="988" t="s">
        <v>9</v>
      </c>
      <c r="R21" s="523"/>
      <c r="S21" s="413"/>
    </row>
    <row r="22" spans="1:19" ht="9.75" customHeight="1" x14ac:dyDescent="0.2">
      <c r="A22" s="403"/>
      <c r="B22" s="466"/>
      <c r="C22" s="1473" t="s">
        <v>124</v>
      </c>
      <c r="D22" s="1473"/>
      <c r="E22" s="988">
        <v>195</v>
      </c>
      <c r="F22" s="988">
        <v>87811</v>
      </c>
      <c r="G22" s="988">
        <v>35248</v>
      </c>
      <c r="H22" s="988">
        <v>52632</v>
      </c>
      <c r="I22" s="988">
        <v>13513</v>
      </c>
      <c r="J22" s="988">
        <v>13785</v>
      </c>
      <c r="K22" s="988">
        <v>10767</v>
      </c>
      <c r="L22" s="988">
        <v>5308</v>
      </c>
      <c r="M22" s="988" t="s">
        <v>9</v>
      </c>
      <c r="N22" s="988">
        <v>184</v>
      </c>
      <c r="O22" s="988">
        <v>4</v>
      </c>
      <c r="P22" s="988" t="s">
        <v>9</v>
      </c>
      <c r="Q22" s="988">
        <v>36545</v>
      </c>
      <c r="R22" s="523"/>
      <c r="S22" s="413"/>
    </row>
    <row r="23" spans="1:19" ht="9.75" customHeight="1" x14ac:dyDescent="0.2">
      <c r="A23" s="403"/>
      <c r="B23" s="466"/>
      <c r="C23" s="1473" t="s">
        <v>123</v>
      </c>
      <c r="D23" s="1473"/>
      <c r="E23" s="988" t="s">
        <v>9</v>
      </c>
      <c r="F23" s="988" t="s">
        <v>9</v>
      </c>
      <c r="G23" s="988" t="s">
        <v>9</v>
      </c>
      <c r="H23" s="988" t="s">
        <v>9</v>
      </c>
      <c r="I23" s="988" t="s">
        <v>9</v>
      </c>
      <c r="J23" s="988" t="s">
        <v>9</v>
      </c>
      <c r="K23" s="988">
        <v>605</v>
      </c>
      <c r="L23" s="988" t="s">
        <v>9</v>
      </c>
      <c r="M23" s="988" t="s">
        <v>9</v>
      </c>
      <c r="N23" s="988" t="s">
        <v>9</v>
      </c>
      <c r="O23" s="988" t="s">
        <v>9</v>
      </c>
      <c r="P23" s="988" t="s">
        <v>9</v>
      </c>
      <c r="Q23" s="988" t="s">
        <v>9</v>
      </c>
      <c r="R23" s="523"/>
      <c r="S23" s="413"/>
    </row>
    <row r="24" spans="1:19" ht="9.75" customHeight="1" x14ac:dyDescent="0.2">
      <c r="A24" s="403"/>
      <c r="B24" s="466"/>
      <c r="C24" s="1473" t="s">
        <v>122</v>
      </c>
      <c r="D24" s="1473"/>
      <c r="E24" s="988" t="s">
        <v>9</v>
      </c>
      <c r="F24" s="988" t="s">
        <v>9</v>
      </c>
      <c r="G24" s="988" t="s">
        <v>9</v>
      </c>
      <c r="H24" s="988" t="s">
        <v>9</v>
      </c>
      <c r="I24" s="988" t="s">
        <v>9</v>
      </c>
      <c r="J24" s="988" t="s">
        <v>9</v>
      </c>
      <c r="K24" s="988" t="s">
        <v>9</v>
      </c>
      <c r="L24" s="988" t="s">
        <v>9</v>
      </c>
      <c r="M24" s="988">
        <v>321</v>
      </c>
      <c r="N24" s="988" t="s">
        <v>9</v>
      </c>
      <c r="O24" s="988" t="s">
        <v>9</v>
      </c>
      <c r="P24" s="988" t="s">
        <v>9</v>
      </c>
      <c r="Q24" s="988">
        <v>344</v>
      </c>
      <c r="R24" s="523"/>
      <c r="S24" s="413"/>
    </row>
    <row r="25" spans="1:19" ht="9.75" customHeight="1" x14ac:dyDescent="0.2">
      <c r="A25" s="403"/>
      <c r="B25" s="466"/>
      <c r="C25" s="1473" t="s">
        <v>121</v>
      </c>
      <c r="D25" s="1473"/>
      <c r="E25" s="988" t="s">
        <v>9</v>
      </c>
      <c r="F25" s="988" t="s">
        <v>9</v>
      </c>
      <c r="G25" s="988" t="s">
        <v>9</v>
      </c>
      <c r="H25" s="988" t="s">
        <v>9</v>
      </c>
      <c r="I25" s="988">
        <v>104734</v>
      </c>
      <c r="J25" s="988" t="s">
        <v>9</v>
      </c>
      <c r="K25" s="988" t="s">
        <v>9</v>
      </c>
      <c r="L25" s="988" t="s">
        <v>9</v>
      </c>
      <c r="M25" s="988" t="s">
        <v>9</v>
      </c>
      <c r="N25" s="988" t="s">
        <v>9</v>
      </c>
      <c r="O25" s="988" t="s">
        <v>9</v>
      </c>
      <c r="P25" s="988" t="s">
        <v>9</v>
      </c>
      <c r="Q25" s="988" t="s">
        <v>9</v>
      </c>
      <c r="R25" s="523"/>
      <c r="S25" s="413"/>
    </row>
    <row r="26" spans="1:19" ht="9.75" customHeight="1" x14ac:dyDescent="0.2">
      <c r="A26" s="403"/>
      <c r="B26" s="466"/>
      <c r="C26" s="1473" t="s">
        <v>120</v>
      </c>
      <c r="D26" s="1473"/>
      <c r="E26" s="988">
        <v>2676</v>
      </c>
      <c r="F26" s="988">
        <v>6814</v>
      </c>
      <c r="G26" s="988">
        <v>5806</v>
      </c>
      <c r="H26" s="988">
        <v>2731</v>
      </c>
      <c r="I26" s="988">
        <v>11273</v>
      </c>
      <c r="J26" s="988">
        <v>3366</v>
      </c>
      <c r="K26" s="988">
        <v>2003</v>
      </c>
      <c r="L26" s="988">
        <v>41</v>
      </c>
      <c r="M26" s="988">
        <v>1814</v>
      </c>
      <c r="N26" s="988" t="s">
        <v>9</v>
      </c>
      <c r="O26" s="988" t="s">
        <v>9</v>
      </c>
      <c r="P26" s="988">
        <v>14317</v>
      </c>
      <c r="Q26" s="988">
        <v>1705</v>
      </c>
      <c r="R26" s="523"/>
      <c r="S26" s="413"/>
    </row>
    <row r="27" spans="1:19" ht="9.75" customHeight="1" x14ac:dyDescent="0.2">
      <c r="A27" s="403"/>
      <c r="B27" s="466"/>
      <c r="C27" s="1473" t="s">
        <v>119</v>
      </c>
      <c r="D27" s="1473"/>
      <c r="E27" s="988" t="s">
        <v>9</v>
      </c>
      <c r="F27" s="988">
        <v>51</v>
      </c>
      <c r="G27" s="988">
        <v>595</v>
      </c>
      <c r="H27" s="988">
        <v>282</v>
      </c>
      <c r="I27" s="988">
        <v>13050</v>
      </c>
      <c r="J27" s="988">
        <v>96</v>
      </c>
      <c r="K27" s="988">
        <v>79</v>
      </c>
      <c r="L27" s="988">
        <v>51</v>
      </c>
      <c r="M27" s="988" t="s">
        <v>9</v>
      </c>
      <c r="N27" s="988" t="s">
        <v>9</v>
      </c>
      <c r="O27" s="988">
        <v>1169</v>
      </c>
      <c r="P27" s="988" t="s">
        <v>9</v>
      </c>
      <c r="Q27" s="988">
        <v>95</v>
      </c>
      <c r="R27" s="523"/>
      <c r="S27" s="413"/>
    </row>
    <row r="28" spans="1:19" ht="9.75" customHeight="1" x14ac:dyDescent="0.2">
      <c r="A28" s="403"/>
      <c r="B28" s="466"/>
      <c r="C28" s="1473" t="s">
        <v>118</v>
      </c>
      <c r="D28" s="1473"/>
      <c r="E28" s="988" t="s">
        <v>9</v>
      </c>
      <c r="F28" s="988">
        <v>12961</v>
      </c>
      <c r="G28" s="988">
        <v>87</v>
      </c>
      <c r="H28" s="988" t="s">
        <v>9</v>
      </c>
      <c r="I28" s="988">
        <v>82</v>
      </c>
      <c r="J28" s="988">
        <v>47937</v>
      </c>
      <c r="K28" s="988">
        <v>42444</v>
      </c>
      <c r="L28" s="988" t="s">
        <v>9</v>
      </c>
      <c r="M28" s="988" t="s">
        <v>9</v>
      </c>
      <c r="N28" s="988" t="s">
        <v>9</v>
      </c>
      <c r="O28" s="988" t="s">
        <v>9</v>
      </c>
      <c r="P28" s="988" t="s">
        <v>9</v>
      </c>
      <c r="Q28" s="988" t="s">
        <v>9</v>
      </c>
      <c r="R28" s="523"/>
      <c r="S28" s="413"/>
    </row>
    <row r="29" spans="1:19" ht="9.75" customHeight="1" x14ac:dyDescent="0.2">
      <c r="A29" s="403"/>
      <c r="B29" s="466"/>
      <c r="C29" s="1473" t="s">
        <v>117</v>
      </c>
      <c r="D29" s="1473"/>
      <c r="E29" s="988" t="s">
        <v>9</v>
      </c>
      <c r="F29" s="988" t="s">
        <v>9</v>
      </c>
      <c r="G29" s="988" t="s">
        <v>9</v>
      </c>
      <c r="H29" s="988" t="s">
        <v>9</v>
      </c>
      <c r="I29" s="988" t="s">
        <v>9</v>
      </c>
      <c r="J29" s="988" t="s">
        <v>9</v>
      </c>
      <c r="K29" s="988" t="s">
        <v>9</v>
      </c>
      <c r="L29" s="988" t="s">
        <v>9</v>
      </c>
      <c r="M29" s="988" t="s">
        <v>9</v>
      </c>
      <c r="N29" s="988" t="s">
        <v>9</v>
      </c>
      <c r="O29" s="988" t="s">
        <v>9</v>
      </c>
      <c r="P29" s="988" t="s">
        <v>9</v>
      </c>
      <c r="Q29" s="988" t="s">
        <v>9</v>
      </c>
      <c r="R29" s="523"/>
      <c r="S29" s="413"/>
    </row>
    <row r="30" spans="1:19" ht="9.75" customHeight="1" x14ac:dyDescent="0.2">
      <c r="A30" s="403"/>
      <c r="B30" s="466"/>
      <c r="C30" s="1473" t="s">
        <v>116</v>
      </c>
      <c r="D30" s="1473"/>
      <c r="E30" s="988" t="s">
        <v>9</v>
      </c>
      <c r="F30" s="988" t="s">
        <v>9</v>
      </c>
      <c r="G30" s="988" t="s">
        <v>9</v>
      </c>
      <c r="H30" s="988" t="s">
        <v>9</v>
      </c>
      <c r="I30" s="988" t="s">
        <v>9</v>
      </c>
      <c r="J30" s="988" t="s">
        <v>9</v>
      </c>
      <c r="K30" s="988">
        <v>1225</v>
      </c>
      <c r="L30" s="988" t="s">
        <v>9</v>
      </c>
      <c r="M30" s="988" t="s">
        <v>9</v>
      </c>
      <c r="N30" s="988">
        <v>22</v>
      </c>
      <c r="O30" s="988">
        <v>5800</v>
      </c>
      <c r="P30" s="988" t="s">
        <v>9</v>
      </c>
      <c r="Q30" s="988" t="s">
        <v>9</v>
      </c>
      <c r="R30" s="523"/>
      <c r="S30" s="413"/>
    </row>
    <row r="31" spans="1:19" ht="9.75" customHeight="1" x14ac:dyDescent="0.2">
      <c r="A31" s="403"/>
      <c r="B31" s="466"/>
      <c r="C31" s="1496" t="s">
        <v>430</v>
      </c>
      <c r="D31" s="1496"/>
      <c r="E31" s="988" t="s">
        <v>9</v>
      </c>
      <c r="F31" s="988" t="s">
        <v>9</v>
      </c>
      <c r="G31" s="988" t="s">
        <v>9</v>
      </c>
      <c r="H31" s="988" t="s">
        <v>9</v>
      </c>
      <c r="I31" s="988" t="s">
        <v>9</v>
      </c>
      <c r="J31" s="988" t="s">
        <v>9</v>
      </c>
      <c r="K31" s="988" t="s">
        <v>9</v>
      </c>
      <c r="L31" s="988" t="s">
        <v>9</v>
      </c>
      <c r="M31" s="988" t="s">
        <v>9</v>
      </c>
      <c r="N31" s="988" t="s">
        <v>9</v>
      </c>
      <c r="O31" s="988" t="s">
        <v>9</v>
      </c>
      <c r="P31" s="988" t="s">
        <v>9</v>
      </c>
      <c r="Q31" s="988" t="s">
        <v>9</v>
      </c>
      <c r="R31" s="495"/>
      <c r="S31" s="413"/>
    </row>
    <row r="32" spans="1:19" ht="9.75" customHeight="1" x14ac:dyDescent="0.2">
      <c r="A32" s="403"/>
      <c r="B32" s="466"/>
      <c r="C32" s="1473" t="s">
        <v>115</v>
      </c>
      <c r="D32" s="1473"/>
      <c r="E32" s="988" t="s">
        <v>9</v>
      </c>
      <c r="F32" s="988" t="s">
        <v>9</v>
      </c>
      <c r="G32" s="988" t="s">
        <v>9</v>
      </c>
      <c r="H32" s="988" t="s">
        <v>9</v>
      </c>
      <c r="I32" s="988">
        <v>1497</v>
      </c>
      <c r="J32" s="988" t="s">
        <v>9</v>
      </c>
      <c r="K32" s="988" t="s">
        <v>9</v>
      </c>
      <c r="L32" s="988" t="s">
        <v>9</v>
      </c>
      <c r="M32" s="988" t="s">
        <v>9</v>
      </c>
      <c r="N32" s="988" t="s">
        <v>9</v>
      </c>
      <c r="O32" s="988" t="s">
        <v>9</v>
      </c>
      <c r="P32" s="988" t="s">
        <v>9</v>
      </c>
      <c r="Q32" s="988" t="s">
        <v>9</v>
      </c>
      <c r="R32" s="495"/>
      <c r="S32" s="413"/>
    </row>
    <row r="33" spans="1:19" ht="9.75" customHeight="1" x14ac:dyDescent="0.2">
      <c r="A33" s="403"/>
      <c r="B33" s="466"/>
      <c r="C33" s="1473" t="s">
        <v>114</v>
      </c>
      <c r="D33" s="1473"/>
      <c r="E33" s="988" t="s">
        <v>9</v>
      </c>
      <c r="F33" s="988">
        <v>307</v>
      </c>
      <c r="G33" s="988" t="s">
        <v>9</v>
      </c>
      <c r="H33" s="988" t="s">
        <v>9</v>
      </c>
      <c r="I33" s="988" t="s">
        <v>9</v>
      </c>
      <c r="J33" s="988" t="s">
        <v>9</v>
      </c>
      <c r="K33" s="988" t="s">
        <v>9</v>
      </c>
      <c r="L33" s="988">
        <v>19115</v>
      </c>
      <c r="M33" s="988">
        <v>6461</v>
      </c>
      <c r="N33" s="988" t="s">
        <v>9</v>
      </c>
      <c r="O33" s="988" t="s">
        <v>9</v>
      </c>
      <c r="P33" s="988" t="s">
        <v>9</v>
      </c>
      <c r="Q33" s="988" t="s">
        <v>9</v>
      </c>
      <c r="R33" s="495"/>
      <c r="S33" s="413"/>
    </row>
    <row r="34" spans="1:19" ht="9.75" customHeight="1" x14ac:dyDescent="0.2">
      <c r="A34" s="403">
        <v>4661</v>
      </c>
      <c r="B34" s="466"/>
      <c r="C34" s="1499" t="s">
        <v>113</v>
      </c>
      <c r="D34" s="1499"/>
      <c r="E34" s="988" t="s">
        <v>9</v>
      </c>
      <c r="F34" s="988" t="s">
        <v>9</v>
      </c>
      <c r="G34" s="988" t="s">
        <v>9</v>
      </c>
      <c r="H34" s="988" t="s">
        <v>9</v>
      </c>
      <c r="I34" s="988" t="s">
        <v>9</v>
      </c>
      <c r="J34" s="988" t="s">
        <v>9</v>
      </c>
      <c r="K34" s="988" t="s">
        <v>9</v>
      </c>
      <c r="L34" s="988" t="s">
        <v>9</v>
      </c>
      <c r="M34" s="988" t="s">
        <v>9</v>
      </c>
      <c r="N34" s="988" t="s">
        <v>9</v>
      </c>
      <c r="O34" s="988" t="s">
        <v>9</v>
      </c>
      <c r="P34" s="988" t="s">
        <v>9</v>
      </c>
      <c r="Q34" s="988" t="s">
        <v>9</v>
      </c>
      <c r="R34" s="495"/>
      <c r="S34" s="413"/>
    </row>
    <row r="35" spans="1:19" ht="9.75" customHeight="1" x14ac:dyDescent="0.2">
      <c r="A35" s="403"/>
      <c r="B35" s="466"/>
      <c r="C35" s="1473" t="s">
        <v>112</v>
      </c>
      <c r="D35" s="1473"/>
      <c r="E35" s="988">
        <v>818</v>
      </c>
      <c r="F35" s="988" t="s">
        <v>9</v>
      </c>
      <c r="G35" s="988" t="s">
        <v>9</v>
      </c>
      <c r="H35" s="988">
        <v>20</v>
      </c>
      <c r="I35" s="988" t="s">
        <v>9</v>
      </c>
      <c r="J35" s="988" t="s">
        <v>9</v>
      </c>
      <c r="K35" s="988" t="s">
        <v>9</v>
      </c>
      <c r="L35" s="988" t="s">
        <v>9</v>
      </c>
      <c r="M35" s="988" t="s">
        <v>9</v>
      </c>
      <c r="N35" s="988" t="s">
        <v>9</v>
      </c>
      <c r="O35" s="988" t="s">
        <v>9</v>
      </c>
      <c r="P35" s="988" t="s">
        <v>9</v>
      </c>
      <c r="Q35" s="988" t="s">
        <v>9</v>
      </c>
      <c r="R35" s="495"/>
      <c r="S35" s="413"/>
    </row>
    <row r="36" spans="1:19" ht="9.75" customHeight="1" x14ac:dyDescent="0.2">
      <c r="A36" s="403"/>
      <c r="B36" s="466"/>
      <c r="C36" s="1473" t="s">
        <v>111</v>
      </c>
      <c r="D36" s="1473"/>
      <c r="E36" s="988" t="s">
        <v>9</v>
      </c>
      <c r="F36" s="988" t="s">
        <v>9</v>
      </c>
      <c r="G36" s="988">
        <v>3752</v>
      </c>
      <c r="H36" s="988" t="s">
        <v>9</v>
      </c>
      <c r="I36" s="988" t="s">
        <v>9</v>
      </c>
      <c r="J36" s="988" t="s">
        <v>9</v>
      </c>
      <c r="K36" s="988">
        <v>37852</v>
      </c>
      <c r="L36" s="988">
        <v>52628</v>
      </c>
      <c r="M36" s="988">
        <v>7726</v>
      </c>
      <c r="N36" s="988" t="s">
        <v>9</v>
      </c>
      <c r="O36" s="988" t="s">
        <v>9</v>
      </c>
      <c r="P36" s="988" t="s">
        <v>9</v>
      </c>
      <c r="Q36" s="988">
        <v>904</v>
      </c>
      <c r="R36" s="495"/>
      <c r="S36" s="413"/>
    </row>
    <row r="37" spans="1:19" ht="9.75" customHeight="1" x14ac:dyDescent="0.2">
      <c r="A37" s="403"/>
      <c r="B37" s="466"/>
      <c r="C37" s="1473" t="s">
        <v>283</v>
      </c>
      <c r="D37" s="1473"/>
      <c r="E37" s="988" t="s">
        <v>9</v>
      </c>
      <c r="F37" s="988" t="s">
        <v>9</v>
      </c>
      <c r="G37" s="988" t="s">
        <v>9</v>
      </c>
      <c r="H37" s="988" t="s">
        <v>9</v>
      </c>
      <c r="I37" s="988" t="s">
        <v>9</v>
      </c>
      <c r="J37" s="988" t="s">
        <v>9</v>
      </c>
      <c r="K37" s="988" t="s">
        <v>9</v>
      </c>
      <c r="L37" s="988" t="s">
        <v>9</v>
      </c>
      <c r="M37" s="988" t="s">
        <v>9</v>
      </c>
      <c r="N37" s="988" t="s">
        <v>9</v>
      </c>
      <c r="O37" s="988" t="s">
        <v>9</v>
      </c>
      <c r="P37" s="988" t="s">
        <v>9</v>
      </c>
      <c r="Q37" s="988" t="s">
        <v>9</v>
      </c>
      <c r="R37" s="523"/>
      <c r="S37" s="413"/>
    </row>
    <row r="38" spans="1:19" ht="9.75" customHeight="1" x14ac:dyDescent="0.2">
      <c r="A38" s="403"/>
      <c r="B38" s="466"/>
      <c r="C38" s="1473" t="s">
        <v>110</v>
      </c>
      <c r="D38" s="1473"/>
      <c r="E38" s="988" t="s">
        <v>9</v>
      </c>
      <c r="F38" s="988" t="s">
        <v>9</v>
      </c>
      <c r="G38" s="988" t="s">
        <v>9</v>
      </c>
      <c r="H38" s="988">
        <v>3608</v>
      </c>
      <c r="I38" s="988" t="s">
        <v>9</v>
      </c>
      <c r="J38" s="988" t="s">
        <v>9</v>
      </c>
      <c r="K38" s="988" t="s">
        <v>9</v>
      </c>
      <c r="L38" s="988" t="s">
        <v>9</v>
      </c>
      <c r="M38" s="988">
        <v>446</v>
      </c>
      <c r="N38" s="988" t="s">
        <v>9</v>
      </c>
      <c r="O38" s="988" t="s">
        <v>9</v>
      </c>
      <c r="P38" s="988" t="s">
        <v>9</v>
      </c>
      <c r="Q38" s="988" t="s">
        <v>9</v>
      </c>
      <c r="R38" s="523"/>
      <c r="S38" s="413"/>
    </row>
    <row r="39" spans="1:19" ht="9.75" customHeight="1" x14ac:dyDescent="0.2">
      <c r="A39" s="403"/>
      <c r="B39" s="466"/>
      <c r="C39" s="1473" t="s">
        <v>109</v>
      </c>
      <c r="D39" s="1473"/>
      <c r="E39" s="988" t="s">
        <v>9</v>
      </c>
      <c r="F39" s="988" t="s">
        <v>9</v>
      </c>
      <c r="G39" s="988" t="s">
        <v>9</v>
      </c>
      <c r="H39" s="988" t="s">
        <v>9</v>
      </c>
      <c r="I39" s="988" t="s">
        <v>9</v>
      </c>
      <c r="J39" s="988" t="s">
        <v>9</v>
      </c>
      <c r="K39" s="988" t="s">
        <v>9</v>
      </c>
      <c r="L39" s="988" t="s">
        <v>9</v>
      </c>
      <c r="M39" s="988" t="s">
        <v>9</v>
      </c>
      <c r="N39" s="988" t="s">
        <v>9</v>
      </c>
      <c r="O39" s="988" t="s">
        <v>9</v>
      </c>
      <c r="P39" s="988" t="s">
        <v>9</v>
      </c>
      <c r="Q39" s="988" t="s">
        <v>9</v>
      </c>
      <c r="R39" s="523"/>
      <c r="S39" s="413"/>
    </row>
    <row r="40" spans="1:19" s="486" customFormat="1" ht="9.75" customHeight="1" x14ac:dyDescent="0.2">
      <c r="A40" s="483"/>
      <c r="B40" s="484"/>
      <c r="C40" s="1473" t="s">
        <v>108</v>
      </c>
      <c r="D40" s="1473"/>
      <c r="E40" s="988" t="s">
        <v>9</v>
      </c>
      <c r="F40" s="988" t="s">
        <v>9</v>
      </c>
      <c r="G40" s="988" t="s">
        <v>9</v>
      </c>
      <c r="H40" s="988" t="s">
        <v>9</v>
      </c>
      <c r="I40" s="988" t="s">
        <v>9</v>
      </c>
      <c r="J40" s="988" t="s">
        <v>9</v>
      </c>
      <c r="K40" s="988" t="s">
        <v>9</v>
      </c>
      <c r="L40" s="988" t="s">
        <v>9</v>
      </c>
      <c r="M40" s="988" t="s">
        <v>9</v>
      </c>
      <c r="N40" s="988" t="s">
        <v>9</v>
      </c>
      <c r="O40" s="988" t="s">
        <v>9</v>
      </c>
      <c r="P40" s="988" t="s">
        <v>9</v>
      </c>
      <c r="Q40" s="988" t="s">
        <v>9</v>
      </c>
      <c r="R40" s="523"/>
      <c r="S40" s="462"/>
    </row>
    <row r="41" spans="1:19" s="486" customFormat="1" ht="9.75" customHeight="1" x14ac:dyDescent="0.2">
      <c r="A41" s="483"/>
      <c r="B41" s="484"/>
      <c r="C41" s="1474" t="s">
        <v>107</v>
      </c>
      <c r="D41" s="1474"/>
      <c r="E41" s="988" t="s">
        <v>9</v>
      </c>
      <c r="F41" s="988" t="s">
        <v>9</v>
      </c>
      <c r="G41" s="988" t="s">
        <v>9</v>
      </c>
      <c r="H41" s="988" t="s">
        <v>9</v>
      </c>
      <c r="I41" s="988" t="s">
        <v>9</v>
      </c>
      <c r="J41" s="988" t="s">
        <v>9</v>
      </c>
      <c r="K41" s="988" t="s">
        <v>9</v>
      </c>
      <c r="L41" s="988" t="s">
        <v>9</v>
      </c>
      <c r="M41" s="988" t="s">
        <v>9</v>
      </c>
      <c r="N41" s="988" t="s">
        <v>9</v>
      </c>
      <c r="O41" s="988" t="s">
        <v>9</v>
      </c>
      <c r="P41" s="988" t="s">
        <v>9</v>
      </c>
      <c r="Q41" s="988" t="s">
        <v>9</v>
      </c>
      <c r="R41" s="523"/>
      <c r="S41" s="462"/>
    </row>
    <row r="42" spans="1:19" s="417" customFormat="1" ht="27" customHeight="1" x14ac:dyDescent="0.2">
      <c r="A42" s="415"/>
      <c r="B42" s="567"/>
      <c r="C42" s="1475" t="s">
        <v>477</v>
      </c>
      <c r="D42" s="1475"/>
      <c r="E42" s="1475"/>
      <c r="F42" s="1475"/>
      <c r="G42" s="1475"/>
      <c r="H42" s="1475"/>
      <c r="I42" s="1475"/>
      <c r="J42" s="1475"/>
      <c r="K42" s="1475"/>
      <c r="L42" s="1475"/>
      <c r="M42" s="1475"/>
      <c r="N42" s="1475"/>
      <c r="O42" s="1475"/>
      <c r="P42" s="1475"/>
      <c r="Q42" s="1475"/>
      <c r="R42" s="621"/>
      <c r="S42" s="416"/>
    </row>
    <row r="43" spans="1:19" ht="13.5" customHeight="1" x14ac:dyDescent="0.2">
      <c r="A43" s="403"/>
      <c r="B43" s="466"/>
      <c r="C43" s="1483" t="s">
        <v>178</v>
      </c>
      <c r="D43" s="1484"/>
      <c r="E43" s="1484"/>
      <c r="F43" s="1484"/>
      <c r="G43" s="1484"/>
      <c r="H43" s="1484"/>
      <c r="I43" s="1484"/>
      <c r="J43" s="1484"/>
      <c r="K43" s="1484"/>
      <c r="L43" s="1484"/>
      <c r="M43" s="1484"/>
      <c r="N43" s="1484"/>
      <c r="O43" s="1484"/>
      <c r="P43" s="1484"/>
      <c r="Q43" s="1485"/>
      <c r="R43" s="413"/>
      <c r="S43" s="413"/>
    </row>
    <row r="44" spans="1:19" s="511" customFormat="1" ht="2.25" customHeight="1" x14ac:dyDescent="0.2">
      <c r="A44" s="508"/>
      <c r="B44" s="509"/>
      <c r="C44" s="1497" t="s">
        <v>78</v>
      </c>
      <c r="D44" s="1497"/>
      <c r="E44" s="857"/>
      <c r="F44" s="857"/>
      <c r="G44" s="857"/>
      <c r="H44" s="857"/>
      <c r="I44" s="857"/>
      <c r="J44" s="857"/>
      <c r="K44" s="857"/>
      <c r="L44" s="857"/>
      <c r="M44" s="857"/>
      <c r="N44" s="857"/>
      <c r="O44" s="857"/>
      <c r="P44" s="857"/>
      <c r="Q44" s="857"/>
      <c r="R44" s="443"/>
      <c r="S44" s="443"/>
    </row>
    <row r="45" spans="1:19" ht="11.25" customHeight="1" x14ac:dyDescent="0.2">
      <c r="A45" s="403"/>
      <c r="B45" s="466"/>
      <c r="C45" s="1498"/>
      <c r="D45" s="1498"/>
      <c r="E45" s="802">
        <v>2005</v>
      </c>
      <c r="F45" s="940">
        <v>2006</v>
      </c>
      <c r="G45" s="940">
        <v>2007</v>
      </c>
      <c r="H45" s="802">
        <v>2008</v>
      </c>
      <c r="I45" s="940">
        <v>2009</v>
      </c>
      <c r="J45" s="940">
        <v>2010</v>
      </c>
      <c r="K45" s="802">
        <v>2011</v>
      </c>
      <c r="L45" s="940">
        <v>2012</v>
      </c>
      <c r="M45" s="940">
        <v>2013</v>
      </c>
      <c r="N45" s="802">
        <v>2014</v>
      </c>
      <c r="O45" s="940">
        <v>2015</v>
      </c>
      <c r="P45" s="940">
        <v>2016</v>
      </c>
      <c r="Q45" s="802">
        <v>2017</v>
      </c>
      <c r="R45" s="523"/>
      <c r="S45" s="413"/>
    </row>
    <row r="46" spans="1:19" s="945" customFormat="1" ht="11.25" customHeight="1" x14ac:dyDescent="0.2">
      <c r="A46" s="941"/>
      <c r="B46" s="942"/>
      <c r="C46" s="1482" t="s">
        <v>68</v>
      </c>
      <c r="D46" s="1482"/>
      <c r="E46" s="946">
        <v>334</v>
      </c>
      <c r="F46" s="946">
        <v>396</v>
      </c>
      <c r="G46" s="946">
        <v>343</v>
      </c>
      <c r="H46" s="946">
        <v>441</v>
      </c>
      <c r="I46" s="946">
        <v>361</v>
      </c>
      <c r="J46" s="946">
        <v>352</v>
      </c>
      <c r="K46" s="946">
        <v>200</v>
      </c>
      <c r="L46" s="946">
        <v>107</v>
      </c>
      <c r="M46" s="946">
        <v>106</v>
      </c>
      <c r="N46" s="946">
        <v>174</v>
      </c>
      <c r="O46" s="946">
        <v>182</v>
      </c>
      <c r="P46" s="946">
        <v>210</v>
      </c>
      <c r="Q46" s="946">
        <v>310</v>
      </c>
      <c r="R46" s="943"/>
      <c r="S46" s="944"/>
    </row>
    <row r="47" spans="1:19" s="945" customFormat="1" ht="11.25" customHeight="1" x14ac:dyDescent="0.2">
      <c r="A47" s="941"/>
      <c r="B47" s="942"/>
      <c r="C47" s="1486" t="s">
        <v>405</v>
      </c>
      <c r="D47" s="1482"/>
      <c r="E47" s="946">
        <v>277</v>
      </c>
      <c r="F47" s="946">
        <v>258</v>
      </c>
      <c r="G47" s="946">
        <v>268</v>
      </c>
      <c r="H47" s="946">
        <v>304</v>
      </c>
      <c r="I47" s="946">
        <v>258</v>
      </c>
      <c r="J47" s="946">
        <v>234</v>
      </c>
      <c r="K47" s="946">
        <v>182</v>
      </c>
      <c r="L47" s="946">
        <v>93</v>
      </c>
      <c r="M47" s="946">
        <v>97</v>
      </c>
      <c r="N47" s="946">
        <v>161</v>
      </c>
      <c r="O47" s="946">
        <v>145</v>
      </c>
      <c r="P47" s="946">
        <v>175</v>
      </c>
      <c r="Q47" s="946">
        <v>226</v>
      </c>
      <c r="R47" s="943"/>
      <c r="S47" s="944"/>
    </row>
    <row r="48" spans="1:19" s="486" customFormat="1" ht="10.5" customHeight="1" x14ac:dyDescent="0.2">
      <c r="A48" s="483"/>
      <c r="B48" s="484"/>
      <c r="C48" s="939"/>
      <c r="D48" s="570" t="s">
        <v>241</v>
      </c>
      <c r="E48" s="988">
        <v>151</v>
      </c>
      <c r="F48" s="988">
        <v>153</v>
      </c>
      <c r="G48" s="988">
        <v>160</v>
      </c>
      <c r="H48" s="988">
        <v>172</v>
      </c>
      <c r="I48" s="988">
        <v>142</v>
      </c>
      <c r="J48" s="988">
        <v>141</v>
      </c>
      <c r="K48" s="988">
        <v>93</v>
      </c>
      <c r="L48" s="988">
        <v>36</v>
      </c>
      <c r="M48" s="988">
        <v>27</v>
      </c>
      <c r="N48" s="988">
        <v>49</v>
      </c>
      <c r="O48" s="988">
        <v>65</v>
      </c>
      <c r="P48" s="988">
        <v>69</v>
      </c>
      <c r="Q48" s="988">
        <v>91</v>
      </c>
      <c r="R48" s="523"/>
      <c r="S48" s="462"/>
    </row>
    <row r="49" spans="1:19" s="486" customFormat="1" ht="10.5" customHeight="1" x14ac:dyDescent="0.2">
      <c r="A49" s="483"/>
      <c r="B49" s="484"/>
      <c r="C49" s="939"/>
      <c r="D49" s="570" t="s">
        <v>242</v>
      </c>
      <c r="E49" s="988">
        <v>28</v>
      </c>
      <c r="F49" s="988">
        <v>26</v>
      </c>
      <c r="G49" s="988">
        <v>27</v>
      </c>
      <c r="H49" s="988">
        <v>27</v>
      </c>
      <c r="I49" s="988">
        <v>22</v>
      </c>
      <c r="J49" s="988">
        <v>25</v>
      </c>
      <c r="K49" s="988">
        <v>22</v>
      </c>
      <c r="L49" s="988">
        <v>9</v>
      </c>
      <c r="M49" s="988">
        <v>18</v>
      </c>
      <c r="N49" s="988">
        <v>23</v>
      </c>
      <c r="O49" s="988">
        <v>20</v>
      </c>
      <c r="P49" s="988">
        <v>19</v>
      </c>
      <c r="Q49" s="988">
        <v>21</v>
      </c>
      <c r="R49" s="523"/>
      <c r="S49" s="462"/>
    </row>
    <row r="50" spans="1:19" s="486" customFormat="1" ht="10.5" customHeight="1" x14ac:dyDescent="0.2">
      <c r="A50" s="483"/>
      <c r="B50" s="484"/>
      <c r="C50" s="939"/>
      <c r="D50" s="1067" t="s">
        <v>243</v>
      </c>
      <c r="E50" s="988">
        <v>73</v>
      </c>
      <c r="F50" s="988">
        <v>65</v>
      </c>
      <c r="G50" s="988">
        <v>64</v>
      </c>
      <c r="H50" s="988">
        <v>97</v>
      </c>
      <c r="I50" s="988">
        <v>87</v>
      </c>
      <c r="J50" s="988">
        <v>64</v>
      </c>
      <c r="K50" s="988">
        <v>55</v>
      </c>
      <c r="L50" s="988">
        <v>40</v>
      </c>
      <c r="M50" s="988">
        <v>49</v>
      </c>
      <c r="N50" s="988">
        <v>80</v>
      </c>
      <c r="O50" s="988">
        <v>53</v>
      </c>
      <c r="P50" s="988">
        <v>58</v>
      </c>
      <c r="Q50" s="988">
        <v>96</v>
      </c>
      <c r="R50" s="523"/>
      <c r="S50" s="462"/>
    </row>
    <row r="51" spans="1:19" s="486" customFormat="1" ht="10.5" customHeight="1" x14ac:dyDescent="0.2">
      <c r="A51" s="483"/>
      <c r="B51" s="484"/>
      <c r="C51" s="939"/>
      <c r="D51" s="1067" t="s">
        <v>245</v>
      </c>
      <c r="E51" s="988">
        <v>1</v>
      </c>
      <c r="F51" s="988" t="s">
        <v>9</v>
      </c>
      <c r="G51" s="988" t="s">
        <v>9</v>
      </c>
      <c r="H51" s="988" t="s">
        <v>9</v>
      </c>
      <c r="I51" s="988" t="s">
        <v>9</v>
      </c>
      <c r="J51" s="988" t="s">
        <v>9</v>
      </c>
      <c r="K51" s="988" t="s">
        <v>9</v>
      </c>
      <c r="L51" s="988" t="s">
        <v>9</v>
      </c>
      <c r="M51" s="988" t="s">
        <v>9</v>
      </c>
      <c r="N51" s="988" t="s">
        <v>9</v>
      </c>
      <c r="O51" s="988" t="s">
        <v>9</v>
      </c>
      <c r="P51" s="988" t="s">
        <v>9</v>
      </c>
      <c r="Q51" s="988" t="s">
        <v>9</v>
      </c>
      <c r="R51" s="523"/>
      <c r="S51" s="462"/>
    </row>
    <row r="52" spans="1:19" s="486" customFormat="1" ht="10.5" customHeight="1" x14ac:dyDescent="0.2">
      <c r="A52" s="483"/>
      <c r="B52" s="484"/>
      <c r="C52" s="939"/>
      <c r="D52" s="570" t="s">
        <v>244</v>
      </c>
      <c r="E52" s="989">
        <v>24</v>
      </c>
      <c r="F52" s="989">
        <v>14</v>
      </c>
      <c r="G52" s="989">
        <v>17</v>
      </c>
      <c r="H52" s="989">
        <v>8</v>
      </c>
      <c r="I52" s="989">
        <v>7</v>
      </c>
      <c r="J52" s="989">
        <v>4</v>
      </c>
      <c r="K52" s="989">
        <v>12</v>
      </c>
      <c r="L52" s="989">
        <v>8</v>
      </c>
      <c r="M52" s="989">
        <v>3</v>
      </c>
      <c r="N52" s="989">
        <v>9</v>
      </c>
      <c r="O52" s="989">
        <v>7</v>
      </c>
      <c r="P52" s="989">
        <v>29</v>
      </c>
      <c r="Q52" s="989">
        <v>18</v>
      </c>
      <c r="R52" s="523"/>
      <c r="S52" s="462"/>
    </row>
    <row r="53" spans="1:19" s="945" customFormat="1" ht="11.25" customHeight="1" x14ac:dyDescent="0.2">
      <c r="A53" s="941"/>
      <c r="B53" s="942"/>
      <c r="C53" s="1482" t="s">
        <v>406</v>
      </c>
      <c r="D53" s="1482"/>
      <c r="E53" s="946">
        <v>57</v>
      </c>
      <c r="F53" s="946">
        <v>138</v>
      </c>
      <c r="G53" s="946">
        <v>75</v>
      </c>
      <c r="H53" s="946">
        <v>137</v>
      </c>
      <c r="I53" s="946">
        <v>103</v>
      </c>
      <c r="J53" s="946">
        <v>118</v>
      </c>
      <c r="K53" s="946">
        <v>18</v>
      </c>
      <c r="L53" s="946">
        <v>14</v>
      </c>
      <c r="M53" s="946">
        <v>9</v>
      </c>
      <c r="N53" s="946">
        <v>13</v>
      </c>
      <c r="O53" s="946">
        <v>37</v>
      </c>
      <c r="P53" s="946">
        <v>35</v>
      </c>
      <c r="Q53" s="946">
        <v>84</v>
      </c>
      <c r="R53" s="943"/>
      <c r="S53" s="944"/>
    </row>
    <row r="54" spans="1:19" s="486" customFormat="1" ht="10.5" customHeight="1" x14ac:dyDescent="0.2">
      <c r="A54" s="483"/>
      <c r="B54" s="484"/>
      <c r="C54" s="1066"/>
      <c r="D54" s="1067" t="s">
        <v>472</v>
      </c>
      <c r="E54" s="988" t="s">
        <v>404</v>
      </c>
      <c r="F54" s="988" t="s">
        <v>9</v>
      </c>
      <c r="G54" s="988" t="s">
        <v>9</v>
      </c>
      <c r="H54" s="988" t="s">
        <v>9</v>
      </c>
      <c r="I54" s="988">
        <v>1</v>
      </c>
      <c r="J54" s="989" t="s">
        <v>9</v>
      </c>
      <c r="K54" s="989">
        <v>1</v>
      </c>
      <c r="L54" s="989">
        <v>1</v>
      </c>
      <c r="M54" s="989" t="s">
        <v>9</v>
      </c>
      <c r="N54" s="988" t="s">
        <v>9</v>
      </c>
      <c r="O54" s="988" t="s">
        <v>9</v>
      </c>
      <c r="P54" s="988" t="s">
        <v>9</v>
      </c>
      <c r="Q54" s="988" t="s">
        <v>9</v>
      </c>
      <c r="R54" s="523"/>
      <c r="S54" s="462"/>
    </row>
    <row r="55" spans="1:19" s="486" customFormat="1" ht="10.5" customHeight="1" x14ac:dyDescent="0.2">
      <c r="A55" s="483"/>
      <c r="B55" s="484"/>
      <c r="C55" s="939"/>
      <c r="D55" s="570" t="s">
        <v>246</v>
      </c>
      <c r="E55" s="989">
        <v>1</v>
      </c>
      <c r="F55" s="989">
        <v>1</v>
      </c>
      <c r="G55" s="989">
        <v>1</v>
      </c>
      <c r="H55" s="989" t="s">
        <v>9</v>
      </c>
      <c r="I55" s="989">
        <v>1</v>
      </c>
      <c r="J55" s="989">
        <v>2</v>
      </c>
      <c r="K55" s="989" t="s">
        <v>9</v>
      </c>
      <c r="L55" s="989">
        <v>1</v>
      </c>
      <c r="M55" s="989" t="s">
        <v>9</v>
      </c>
      <c r="N55" s="989" t="s">
        <v>9</v>
      </c>
      <c r="O55" s="989">
        <v>1</v>
      </c>
      <c r="P55" s="989" t="s">
        <v>9</v>
      </c>
      <c r="Q55" s="989" t="s">
        <v>9</v>
      </c>
      <c r="R55" s="523"/>
      <c r="S55" s="462"/>
    </row>
    <row r="56" spans="1:19" s="486" customFormat="1" ht="10.5" customHeight="1" x14ac:dyDescent="0.2">
      <c r="A56" s="483"/>
      <c r="B56" s="484"/>
      <c r="C56" s="939"/>
      <c r="D56" s="570" t="s">
        <v>247</v>
      </c>
      <c r="E56" s="989">
        <v>56</v>
      </c>
      <c r="F56" s="989">
        <v>137</v>
      </c>
      <c r="G56" s="989">
        <v>74</v>
      </c>
      <c r="H56" s="989">
        <v>137</v>
      </c>
      <c r="I56" s="989">
        <v>101</v>
      </c>
      <c r="J56" s="989">
        <v>116</v>
      </c>
      <c r="K56" s="989">
        <v>17</v>
      </c>
      <c r="L56" s="989">
        <v>12</v>
      </c>
      <c r="M56" s="989">
        <v>9</v>
      </c>
      <c r="N56" s="989">
        <v>13</v>
      </c>
      <c r="O56" s="989">
        <v>36</v>
      </c>
      <c r="P56" s="989">
        <v>35</v>
      </c>
      <c r="Q56" s="989">
        <v>84</v>
      </c>
      <c r="R56" s="523"/>
      <c r="S56" s="462"/>
    </row>
    <row r="57" spans="1:19" s="772" customFormat="1" ht="13.5" customHeight="1" x14ac:dyDescent="0.2">
      <c r="A57" s="769"/>
      <c r="B57" s="751"/>
      <c r="C57" s="497" t="s">
        <v>425</v>
      </c>
      <c r="D57" s="770"/>
      <c r="E57" s="468"/>
      <c r="F57" s="468"/>
      <c r="G57" s="498"/>
      <c r="H57" s="498"/>
      <c r="I57" s="1487"/>
      <c r="J57" s="1487"/>
      <c r="K57" s="1487"/>
      <c r="L57" s="1487"/>
      <c r="M57" s="1487"/>
      <c r="N57" s="1487"/>
      <c r="O57" s="1487"/>
      <c r="P57" s="1487"/>
      <c r="Q57" s="1487"/>
      <c r="R57" s="771"/>
      <c r="S57" s="498"/>
    </row>
    <row r="58" spans="1:19" s="453" customFormat="1" ht="11.25" customHeight="1" thickBot="1" x14ac:dyDescent="0.25">
      <c r="A58" s="488"/>
      <c r="B58" s="499"/>
      <c r="C58" s="1068" t="s">
        <v>473</v>
      </c>
      <c r="D58" s="500"/>
      <c r="E58" s="502"/>
      <c r="F58" s="502"/>
      <c r="G58" s="502"/>
      <c r="H58" s="502"/>
      <c r="I58" s="502"/>
      <c r="J58" s="502"/>
      <c r="K58" s="502"/>
      <c r="L58" s="502"/>
      <c r="M58" s="502"/>
      <c r="N58" s="502"/>
      <c r="O58" s="502"/>
      <c r="P58" s="502"/>
      <c r="Q58" s="469" t="s">
        <v>73</v>
      </c>
      <c r="R58" s="503"/>
      <c r="S58" s="504"/>
    </row>
    <row r="59" spans="1:19" ht="13.5" customHeight="1" thickBot="1" x14ac:dyDescent="0.25">
      <c r="A59" s="403"/>
      <c r="B59" s="499"/>
      <c r="C59" s="1479" t="s">
        <v>294</v>
      </c>
      <c r="D59" s="1480"/>
      <c r="E59" s="1480"/>
      <c r="F59" s="1480"/>
      <c r="G59" s="1480"/>
      <c r="H59" s="1480"/>
      <c r="I59" s="1480"/>
      <c r="J59" s="1480"/>
      <c r="K59" s="1480"/>
      <c r="L59" s="1480"/>
      <c r="M59" s="1480"/>
      <c r="N59" s="1480"/>
      <c r="O59" s="1480"/>
      <c r="P59" s="1480"/>
      <c r="Q59" s="1481"/>
      <c r="R59" s="469"/>
      <c r="S59" s="455"/>
    </row>
    <row r="60" spans="1:19" ht="3.75" customHeight="1" x14ac:dyDescent="0.2">
      <c r="A60" s="403"/>
      <c r="B60" s="499"/>
      <c r="C60" s="1476" t="s">
        <v>69</v>
      </c>
      <c r="D60" s="1476"/>
      <c r="F60" s="954"/>
      <c r="G60" s="954"/>
      <c r="H60" s="954"/>
      <c r="I60" s="954"/>
      <c r="J60" s="954"/>
      <c r="K60" s="954"/>
      <c r="L60" s="954"/>
      <c r="M60" s="506"/>
      <c r="N60" s="506"/>
      <c r="O60" s="506"/>
      <c r="P60" s="506"/>
      <c r="Q60" s="506"/>
      <c r="R60" s="503"/>
      <c r="S60" s="455"/>
    </row>
    <row r="61" spans="1:19" ht="10.5" customHeight="1" x14ac:dyDescent="0.2">
      <c r="A61" s="403"/>
      <c r="B61" s="466"/>
      <c r="C61" s="1477"/>
      <c r="D61" s="1477"/>
      <c r="E61" s="1471">
        <v>2017</v>
      </c>
      <c r="F61" s="1471"/>
      <c r="G61" s="1471"/>
      <c r="H61" s="1471"/>
      <c r="I61" s="1471"/>
      <c r="J61" s="1471"/>
      <c r="K61" s="1471"/>
      <c r="L61" s="1471"/>
      <c r="M61" s="1471"/>
      <c r="N61" s="1472"/>
      <c r="O61" s="1470">
        <v>2018</v>
      </c>
      <c r="P61" s="1471"/>
      <c r="Q61" s="1471"/>
      <c r="R61" s="455"/>
      <c r="S61" s="455"/>
    </row>
    <row r="62" spans="1:19" ht="12.75" customHeight="1" x14ac:dyDescent="0.2">
      <c r="A62" s="403"/>
      <c r="B62" s="466"/>
      <c r="C62" s="418"/>
      <c r="D62" s="418"/>
      <c r="E62" s="993" t="str">
        <f>INDEX([6]dados_IPC1!$A$7:$Z$10,1,[6]dados_IPC1!$B$1-12)</f>
        <v>mar.</v>
      </c>
      <c r="F62" s="993" t="str">
        <f>INDEX([6]dados_IPC1!$A$7:$Z$10,1,[6]dados_IPC1!$B$1-11)</f>
        <v>abr.</v>
      </c>
      <c r="G62" s="993" t="str">
        <f>INDEX([6]dados_IPC1!$A$7:$Z$10,1,[6]dados_IPC1!$B$1-10)</f>
        <v>mai.</v>
      </c>
      <c r="H62" s="993" t="str">
        <f>INDEX([6]dados_IPC1!$A$7:$Z$10,1,[6]dados_IPC1!$B$1-9)</f>
        <v>jun.</v>
      </c>
      <c r="I62" s="993" t="str">
        <f>INDEX([6]dados_IPC1!$A$7:$Z$10,1,[6]dados_IPC1!$B$1-8)</f>
        <v>jul.</v>
      </c>
      <c r="J62" s="993" t="str">
        <f>INDEX([6]dados_IPC1!$A$7:$Z$10,1,[6]dados_IPC1!$B$1-7)</f>
        <v>ago.</v>
      </c>
      <c r="K62" s="993" t="str">
        <f>INDEX([6]dados_IPC1!$A$7:$Z$10,1,[6]dados_IPC1!$B$1-6)</f>
        <v>set.</v>
      </c>
      <c r="L62" s="993" t="str">
        <f>INDEX([6]dados_IPC1!$A$7:$Z$10,1,[6]dados_IPC1!$B$1-5)</f>
        <v>out.</v>
      </c>
      <c r="M62" s="993" t="str">
        <f>INDEX([6]dados_IPC1!$A$7:$Z$10,1,[6]dados_IPC1!$B$1-4)</f>
        <v>nov.</v>
      </c>
      <c r="N62" s="993" t="str">
        <f>INDEX([6]dados_IPC1!$A$7:$Z$10,1,[6]dados_IPC1!$B$1-3)</f>
        <v>dez.</v>
      </c>
      <c r="O62" s="993" t="str">
        <f>INDEX([6]dados_IPC1!$A$7:$Z$10,1,[6]dados_IPC1!$B$1-2)</f>
        <v>jan.</v>
      </c>
      <c r="P62" s="993" t="str">
        <f>INDEX([6]dados_IPC1!$A$7:$Z$10,1,[6]dados_IPC1!$B$1-1)</f>
        <v>fev.</v>
      </c>
      <c r="Q62" s="993" t="str">
        <f>INDEX([6]dados_IPC1!$A$7:$Z$10,1,[6]dados_IPC1!$B$1)</f>
        <v>mar.</v>
      </c>
      <c r="R62" s="503"/>
      <c r="S62" s="455"/>
    </row>
    <row r="63" spans="1:19" ht="9.75" customHeight="1" x14ac:dyDescent="0.2">
      <c r="A63" s="403"/>
      <c r="B63" s="499"/>
      <c r="C63" s="1478" t="s">
        <v>92</v>
      </c>
      <c r="D63" s="1478"/>
      <c r="E63" s="992"/>
      <c r="F63" s="992"/>
      <c r="G63" s="990"/>
      <c r="H63" s="990"/>
      <c r="I63" s="990"/>
      <c r="J63" s="990"/>
      <c r="K63" s="990"/>
      <c r="L63" s="990"/>
      <c r="M63" s="990"/>
      <c r="N63" s="990"/>
      <c r="O63" s="990"/>
      <c r="P63" s="990"/>
      <c r="Q63" s="990"/>
      <c r="R63" s="503"/>
      <c r="S63" s="455"/>
    </row>
    <row r="64" spans="1:19" s="511" customFormat="1" ht="9.75" customHeight="1" x14ac:dyDescent="0.2">
      <c r="A64" s="508"/>
      <c r="B64" s="509"/>
      <c r="C64" s="510" t="s">
        <v>91</v>
      </c>
      <c r="D64" s="429"/>
      <c r="E64" s="991">
        <f>INDEX([6]dados_IPC1!$A$7:$Z$10,2,[6]dados_IPC1!$B$1-12)</f>
        <v>1.75</v>
      </c>
      <c r="F64" s="991">
        <f>INDEX([6]dados_IPC1!$A$7:$Z$10,2,[6]dados_IPC1!$B$1-11)</f>
        <v>0.95</v>
      </c>
      <c r="G64" s="991">
        <f>INDEX([6]dados_IPC1!$A$7:$Z$10,2,[6]dados_IPC1!$B$1-10)</f>
        <v>-0.24</v>
      </c>
      <c r="H64" s="991">
        <f>INDEX([6]dados_IPC1!$A$7:$Z$10,2,[6]dados_IPC1!$B$1-9)</f>
        <v>-0.4</v>
      </c>
      <c r="I64" s="991">
        <f>INDEX([6]dados_IPC1!$A$7:$Z$10,2,[6]dados_IPC1!$B$1-8)</f>
        <v>-0.67</v>
      </c>
      <c r="J64" s="991">
        <f>INDEX([6]dados_IPC1!$A$7:$Z$10,2,[6]dados_IPC1!$B$1-7)</f>
        <v>0.01</v>
      </c>
      <c r="K64" s="991">
        <f>INDEX([6]dados_IPC1!$A$7:$Z$10,2,[6]dados_IPC1!$B$1-6)</f>
        <v>0.95</v>
      </c>
      <c r="L64" s="991">
        <f>INDEX([6]dados_IPC1!$A$7:$Z$10,2,[6]dados_IPC1!$B$1-5)</f>
        <v>0.34</v>
      </c>
      <c r="M64" s="991">
        <f>INDEX([6]dados_IPC1!$A$7:$Z$10,2,[6]dados_IPC1!$B$1-4)</f>
        <v>-0.35</v>
      </c>
      <c r="N64" s="991">
        <f>INDEX([6]dados_IPC1!$A$7:$Z$10,2,[6]dados_IPC1!$B$1-3)</f>
        <v>-0.04</v>
      </c>
      <c r="O64" s="991">
        <f>INDEX([6]dados_IPC1!$A$7:$Z$10,2,[6]dados_IPC1!$B$1-2)</f>
        <v>-1.02</v>
      </c>
      <c r="P64" s="991">
        <f>INDEX([6]dados_IPC1!$A$7:$Z$10,2,[6]dados_IPC1!$B$1-1)</f>
        <v>-0.68</v>
      </c>
      <c r="Q64" s="991">
        <f>INDEX([6]dados_IPC1!$A$7:$Z$10,2,[6]dados_IPC1!$B$1)</f>
        <v>1.86</v>
      </c>
      <c r="R64" s="443"/>
      <c r="S64" s="443"/>
    </row>
    <row r="65" spans="1:19" s="511" customFormat="1" ht="9.75" customHeight="1" x14ac:dyDescent="0.2">
      <c r="A65" s="508"/>
      <c r="B65" s="509"/>
      <c r="C65" s="510" t="s">
        <v>90</v>
      </c>
      <c r="D65" s="429"/>
      <c r="E65" s="991">
        <f>INDEX([6]dados_IPC1!$A$7:$Z$10,3,[6]dados_IPC1!$B$1-12)</f>
        <v>1.37</v>
      </c>
      <c r="F65" s="991">
        <f>INDEX([6]dados_IPC1!$A$7:$Z$10,3,[6]dados_IPC1!$B$1-11)</f>
        <v>1.98</v>
      </c>
      <c r="G65" s="991">
        <f>INDEX([6]dados_IPC1!$A$7:$Z$10,3,[6]dados_IPC1!$B$1-10)</f>
        <v>1.45</v>
      </c>
      <c r="H65" s="991">
        <f>INDEX([6]dados_IPC1!$A$7:$Z$10,3,[6]dados_IPC1!$B$1-9)</f>
        <v>0.91</v>
      </c>
      <c r="I65" s="991">
        <f>INDEX([6]dados_IPC1!$A$7:$Z$10,3,[6]dados_IPC1!$B$1-8)</f>
        <v>0.9</v>
      </c>
      <c r="J65" s="991">
        <f>INDEX([6]dados_IPC1!$A$7:$Z$10,3,[6]dados_IPC1!$B$1-7)</f>
        <v>1.1399999999999999</v>
      </c>
      <c r="K65" s="991">
        <f>INDEX([6]dados_IPC1!$A$7:$Z$10,3,[6]dados_IPC1!$B$1-6)</f>
        <v>1.39</v>
      </c>
      <c r="L65" s="991">
        <f>INDEX([6]dados_IPC1!$A$7:$Z$10,3,[6]dados_IPC1!$B$1-5)</f>
        <v>1.39</v>
      </c>
      <c r="M65" s="991">
        <f>INDEX([6]dados_IPC1!$A$7:$Z$10,3,[6]dados_IPC1!$B$1-4)</f>
        <v>1.55</v>
      </c>
      <c r="N65" s="991">
        <f>INDEX([6]dados_IPC1!$A$7:$Z$10,3,[6]dados_IPC1!$B$1-3)</f>
        <v>1.47</v>
      </c>
      <c r="O65" s="991">
        <f>INDEX([6]dados_IPC1!$A$7:$Z$10,3,[6]dados_IPC1!$B$1-2)</f>
        <v>1.03</v>
      </c>
      <c r="P65" s="991">
        <f>INDEX([6]dados_IPC1!$A$7:$Z$10,3,[6]dados_IPC1!$B$1-1)</f>
        <v>0.57999999999999996</v>
      </c>
      <c r="Q65" s="991">
        <f>INDEX([6]dados_IPC1!$A$7:$Z$10,3,[6]dados_IPC1!$B$1)</f>
        <v>0.69</v>
      </c>
      <c r="R65" s="443"/>
      <c r="S65" s="443"/>
    </row>
    <row r="66" spans="1:19" s="511" customFormat="1" ht="11.25" customHeight="1" x14ac:dyDescent="0.2">
      <c r="A66" s="508"/>
      <c r="B66" s="509"/>
      <c r="C66" s="510" t="s">
        <v>255</v>
      </c>
      <c r="D66" s="429"/>
      <c r="E66" s="991">
        <f>INDEX([6]dados_IPC1!$A$7:$Z$10,4,[6]dados_IPC1!$B$1-12)</f>
        <v>0.82</v>
      </c>
      <c r="F66" s="991">
        <f>INDEX([6]dados_IPC1!$A$7:$Z$10,4,[6]dados_IPC1!$B$1-11)</f>
        <v>0.95</v>
      </c>
      <c r="G66" s="991">
        <f>INDEX([6]dados_IPC1!$A$7:$Z$10,4,[6]dados_IPC1!$B$1-10)</f>
        <v>1.04</v>
      </c>
      <c r="H66" s="991">
        <f>INDEX([6]dados_IPC1!$A$7:$Z$10,4,[6]dados_IPC1!$B$1-9)</f>
        <v>1.07</v>
      </c>
      <c r="I66" s="991">
        <f>INDEX([6]dados_IPC1!$A$7:$Z$10,4,[6]dados_IPC1!$B$1-8)</f>
        <v>1.1000000000000001</v>
      </c>
      <c r="J66" s="991">
        <f>INDEX([6]dados_IPC1!$A$7:$Z$10,4,[6]dados_IPC1!$B$1-7)</f>
        <v>1.1299999999999999</v>
      </c>
      <c r="K66" s="991">
        <f>INDEX([6]dados_IPC1!$A$7:$Z$10,4,[6]dados_IPC1!$B$1-6)</f>
        <v>1.2</v>
      </c>
      <c r="L66" s="991">
        <f>INDEX([6]dados_IPC1!$A$7:$Z$10,4,[6]dados_IPC1!$B$1-5)</f>
        <v>1.24</v>
      </c>
      <c r="M66" s="991">
        <f>INDEX([6]dados_IPC1!$A$7:$Z$10,4,[6]dados_IPC1!$B$1-4)</f>
        <v>1.32</v>
      </c>
      <c r="N66" s="991">
        <f>INDEX([6]dados_IPC1!$A$7:$Z$10,4,[6]dados_IPC1!$B$1-3)</f>
        <v>1.37</v>
      </c>
      <c r="O66" s="991">
        <f>INDEX([6]dados_IPC1!$A$7:$Z$10,4,[6]dados_IPC1!$B$1-2)</f>
        <v>1.34</v>
      </c>
      <c r="P66" s="991">
        <f>INDEX([6]dados_IPC1!$A$7:$Z$10,4,[6]dados_IPC1!$B$1-1)</f>
        <v>1.26</v>
      </c>
      <c r="Q66" s="991">
        <f>INDEX([6]dados_IPC1!$A$7:$Z$10,4,[6]dados_IPC1!$B$1)</f>
        <v>1.21</v>
      </c>
      <c r="R66" s="443"/>
      <c r="S66" s="443"/>
    </row>
    <row r="67" spans="1:19" ht="11.25" customHeight="1" x14ac:dyDescent="0.2">
      <c r="A67" s="403"/>
      <c r="B67" s="499"/>
      <c r="C67" s="933" t="s">
        <v>89</v>
      </c>
      <c r="D67" s="507"/>
      <c r="E67" s="512"/>
      <c r="F67" s="180"/>
      <c r="G67" s="558"/>
      <c r="H67" s="558"/>
      <c r="I67" s="558"/>
      <c r="J67" s="85"/>
      <c r="K67" s="512"/>
      <c r="L67" s="558"/>
      <c r="M67" s="558"/>
      <c r="N67" s="558"/>
      <c r="O67" s="558"/>
      <c r="P67" s="558"/>
      <c r="Q67" s="513"/>
      <c r="R67" s="503"/>
      <c r="S67" s="455"/>
    </row>
    <row r="68" spans="1:19" ht="9.75" customHeight="1" x14ac:dyDescent="0.2">
      <c r="A68" s="403"/>
      <c r="B68" s="514"/>
      <c r="C68" s="464"/>
      <c r="D68" s="749" t="str">
        <f>+[6]Data!$N7</f>
        <v xml:space="preserve">  Artigos de vestuário  </v>
      </c>
      <c r="E68" s="596"/>
      <c r="F68" s="598"/>
      <c r="G68" s="80"/>
      <c r="H68" s="80"/>
      <c r="I68" s="80"/>
      <c r="J68" s="599">
        <f>+[6]Data!$O7</f>
        <v>31.237895986768628</v>
      </c>
      <c r="K68" s="512"/>
      <c r="L68" s="558"/>
      <c r="M68" s="558"/>
      <c r="N68" s="558"/>
      <c r="O68" s="558"/>
      <c r="P68" s="558"/>
      <c r="Q68" s="1171">
        <f>+J68</f>
        <v>31.237895986768628</v>
      </c>
      <c r="R68" s="503"/>
      <c r="S68" s="455"/>
    </row>
    <row r="69" spans="1:19" ht="9.75" customHeight="1" x14ac:dyDescent="0.2">
      <c r="A69" s="403"/>
      <c r="B69" s="515"/>
      <c r="C69" s="429"/>
      <c r="D69" s="600" t="str">
        <f>+[6]Data!$N8</f>
        <v xml:space="preserve">  Transportes aéreos de passageiros  </v>
      </c>
      <c r="E69" s="601"/>
      <c r="F69" s="601"/>
      <c r="G69" s="601"/>
      <c r="H69" s="601"/>
      <c r="I69" s="601"/>
      <c r="J69" s="599">
        <f>+[6]Data!$O8</f>
        <v>23.604685180570151</v>
      </c>
      <c r="K69" s="512"/>
      <c r="L69" s="199"/>
      <c r="M69" s="558"/>
      <c r="N69" s="558"/>
      <c r="O69" s="558"/>
      <c r="P69" s="558"/>
      <c r="Q69" s="1171">
        <f t="shared" ref="Q69:Q72" si="2">+J69</f>
        <v>23.604685180570151</v>
      </c>
      <c r="R69" s="516"/>
      <c r="S69" s="516"/>
    </row>
    <row r="70" spans="1:19" ht="9.75" customHeight="1" x14ac:dyDescent="0.2">
      <c r="A70" s="403"/>
      <c r="B70" s="515"/>
      <c r="C70" s="429"/>
      <c r="D70" s="600" t="str">
        <f>+[6]Data!$N9</f>
        <v xml:space="preserve">  Outros artigos e acessórios de vestuário  </v>
      </c>
      <c r="E70" s="596"/>
      <c r="F70" s="181"/>
      <c r="G70" s="181"/>
      <c r="H70" s="80"/>
      <c r="I70" s="182"/>
      <c r="J70" s="599">
        <f>+[6]Data!$O9</f>
        <v>15.593274111675125</v>
      </c>
      <c r="K70" s="512"/>
      <c r="L70" s="199"/>
      <c r="M70" s="558"/>
      <c r="N70" s="558"/>
      <c r="O70" s="558"/>
      <c r="P70" s="558"/>
      <c r="Q70" s="1171">
        <f t="shared" si="2"/>
        <v>15.593274111675125</v>
      </c>
      <c r="R70" s="517"/>
      <c r="S70" s="455"/>
    </row>
    <row r="71" spans="1:19" ht="9.75" customHeight="1" x14ac:dyDescent="0.2">
      <c r="A71" s="403"/>
      <c r="B71" s="515"/>
      <c r="C71" s="429"/>
      <c r="D71" s="600" t="str">
        <f>+[6]Data!$N10</f>
        <v xml:space="preserve">  Calçado  </v>
      </c>
      <c r="E71" s="602"/>
      <c r="F71" s="600"/>
      <c r="G71" s="600"/>
      <c r="H71" s="600"/>
      <c r="I71" s="600"/>
      <c r="J71" s="599">
        <f>+[6]Data!$O10</f>
        <v>14.721211275821421</v>
      </c>
      <c r="K71" s="512"/>
      <c r="L71" s="199"/>
      <c r="M71" s="558"/>
      <c r="N71" s="558"/>
      <c r="O71" s="558"/>
      <c r="P71" s="558"/>
      <c r="Q71" s="1171">
        <f t="shared" si="2"/>
        <v>14.721211275821421</v>
      </c>
      <c r="R71" s="517"/>
      <c r="S71" s="455"/>
    </row>
    <row r="72" spans="1:19" ht="9.75" customHeight="1" x14ac:dyDescent="0.2">
      <c r="A72" s="403"/>
      <c r="B72" s="515"/>
      <c r="C72" s="429"/>
      <c r="D72" s="603" t="str">
        <f>+[6]Data!$N11</f>
        <v xml:space="preserve">  Serviços de alojamento   </v>
      </c>
      <c r="E72" s="604"/>
      <c r="F72" s="604"/>
      <c r="G72" s="604"/>
      <c r="H72" s="604"/>
      <c r="I72" s="604"/>
      <c r="J72" s="599">
        <f>+[6]Data!$O11</f>
        <v>14.374042824393364</v>
      </c>
      <c r="K72" s="512"/>
      <c r="L72" s="199"/>
      <c r="M72" s="558"/>
      <c r="N72" s="558"/>
      <c r="O72" s="558"/>
      <c r="P72" s="558"/>
      <c r="Q72" s="1171">
        <f t="shared" si="2"/>
        <v>14.374042824393364</v>
      </c>
      <c r="R72" s="517"/>
      <c r="S72" s="455"/>
    </row>
    <row r="73" spans="1:19" ht="9.75" customHeight="1" x14ac:dyDescent="0.2">
      <c r="A73" s="403"/>
      <c r="B73" s="515"/>
      <c r="C73" s="429"/>
      <c r="D73" s="600" t="str">
        <f>+[6]Data!$N12</f>
        <v xml:space="preserve">  Jardinagem  </v>
      </c>
      <c r="E73" s="181"/>
      <c r="F73" s="181"/>
      <c r="G73" s="181"/>
      <c r="H73" s="80"/>
      <c r="I73" s="182"/>
      <c r="J73" s="1170">
        <f>+[6]Data!$O12</f>
        <v>-5.3001271126594807</v>
      </c>
      <c r="K73" s="512"/>
      <c r="L73" s="199"/>
      <c r="M73" s="558"/>
      <c r="N73" s="558"/>
      <c r="O73" s="558"/>
      <c r="P73" s="558"/>
      <c r="Q73" s="512"/>
      <c r="R73" s="517"/>
      <c r="S73" s="455"/>
    </row>
    <row r="74" spans="1:19" ht="9.75" customHeight="1" x14ac:dyDescent="0.2">
      <c r="A74" s="403"/>
      <c r="B74" s="515"/>
      <c r="C74" s="429"/>
      <c r="D74" s="600" t="str">
        <f>+[6]Data!$N13</f>
        <v xml:space="preserve">  Cerveja  </v>
      </c>
      <c r="E74" s="597"/>
      <c r="F74" s="182"/>
      <c r="G74" s="182"/>
      <c r="H74" s="80"/>
      <c r="I74" s="182"/>
      <c r="J74" s="1170">
        <f>+[6]Data!$O13</f>
        <v>-2.9738855408813047</v>
      </c>
      <c r="K74" s="512"/>
      <c r="L74" s="199"/>
      <c r="M74" s="558"/>
      <c r="N74" s="558"/>
      <c r="O74" s="558"/>
      <c r="P74" s="558"/>
      <c r="Q74" s="605"/>
      <c r="R74" s="517"/>
      <c r="S74" s="455"/>
    </row>
    <row r="75" spans="1:19" ht="9.75" customHeight="1" x14ac:dyDescent="0.2">
      <c r="A75" s="403"/>
      <c r="B75" s="515"/>
      <c r="C75" s="429"/>
      <c r="D75" s="600" t="str">
        <f>+[6]Data!$N14</f>
        <v xml:space="preserve">  Meios ou suportes de gravação</v>
      </c>
      <c r="E75" s="597"/>
      <c r="F75" s="182"/>
      <c r="G75" s="182"/>
      <c r="H75" s="80"/>
      <c r="I75" s="182"/>
      <c r="J75" s="1170">
        <f>+[6]Data!$O14</f>
        <v>-2.8697179417483731</v>
      </c>
      <c r="K75" s="512"/>
      <c r="L75" s="199"/>
      <c r="M75" s="558"/>
      <c r="N75" s="558"/>
      <c r="O75" s="558"/>
      <c r="P75" s="558"/>
      <c r="Q75" s="605"/>
      <c r="R75" s="517"/>
      <c r="S75" s="455"/>
    </row>
    <row r="76" spans="1:19" ht="9.75" customHeight="1" x14ac:dyDescent="0.2">
      <c r="A76" s="403"/>
      <c r="B76" s="515"/>
      <c r="C76" s="429"/>
      <c r="D76" s="600" t="str">
        <f>+[6]Data!$N15</f>
        <v xml:space="preserve">  Equipamento telefónico e de telecópia</v>
      </c>
      <c r="E76" s="597"/>
      <c r="F76" s="182"/>
      <c r="G76" s="182"/>
      <c r="H76" s="80"/>
      <c r="I76" s="182"/>
      <c r="J76" s="1170">
        <f>+[6]Data!$O15</f>
        <v>-2.7751792952915522</v>
      </c>
      <c r="K76" s="512"/>
      <c r="L76" s="199"/>
      <c r="M76" s="558"/>
      <c r="N76" s="558"/>
      <c r="O76" s="558"/>
      <c r="P76" s="558"/>
      <c r="Q76" s="605"/>
      <c r="R76" s="517"/>
      <c r="S76" s="455"/>
    </row>
    <row r="77" spans="1:19" ht="9.75" customHeight="1" x14ac:dyDescent="0.2">
      <c r="A77" s="403"/>
      <c r="B77" s="515"/>
      <c r="C77" s="429"/>
      <c r="D77" s="600" t="str">
        <f>+[6]Data!$N16</f>
        <v xml:space="preserve">  Equipamento de processamento de dados</v>
      </c>
      <c r="E77" s="597"/>
      <c r="F77" s="181"/>
      <c r="G77" s="181"/>
      <c r="H77" s="80"/>
      <c r="I77" s="182"/>
      <c r="J77" s="1170">
        <f>+[6]Data!$O16</f>
        <v>-2.3167128903894718</v>
      </c>
      <c r="K77" s="512"/>
      <c r="L77" s="199"/>
      <c r="M77" s="558"/>
      <c r="N77" s="558"/>
      <c r="O77" s="558"/>
      <c r="P77" s="558"/>
      <c r="Q77" s="512"/>
      <c r="R77" s="517"/>
      <c r="S77" s="455"/>
    </row>
    <row r="78" spans="1:19" ht="0.75" customHeight="1" x14ac:dyDescent="0.2">
      <c r="A78" s="403"/>
      <c r="B78" s="515"/>
      <c r="C78" s="429"/>
      <c r="D78" s="518"/>
      <c r="E78" s="512"/>
      <c r="F78" s="181"/>
      <c r="G78" s="181"/>
      <c r="H78" s="80"/>
      <c r="I78" s="182"/>
      <c r="J78" s="513"/>
      <c r="K78" s="512"/>
      <c r="L78" s="199"/>
      <c r="M78" s="558"/>
      <c r="N78" s="558"/>
      <c r="O78" s="558"/>
      <c r="P78" s="558"/>
      <c r="Q78" s="512"/>
      <c r="R78" s="517"/>
      <c r="S78" s="455"/>
    </row>
    <row r="79" spans="1:19" ht="12" customHeight="1" x14ac:dyDescent="0.2">
      <c r="A79" s="403"/>
      <c r="B79" s="519"/>
      <c r="C79" s="501" t="s">
        <v>239</v>
      </c>
      <c r="D79" s="518"/>
      <c r="E79" s="501"/>
      <c r="F79" s="501"/>
      <c r="G79" s="520" t="s">
        <v>88</v>
      </c>
      <c r="H79" s="501"/>
      <c r="I79" s="501"/>
      <c r="J79" s="501"/>
      <c r="K79" s="501"/>
      <c r="L79" s="501"/>
      <c r="M79" s="501"/>
      <c r="N79" s="501"/>
      <c r="O79" s="183"/>
      <c r="P79" s="183"/>
      <c r="Q79" s="183"/>
      <c r="R79" s="503"/>
      <c r="S79" s="455"/>
    </row>
    <row r="80" spans="1:19" s="132" customFormat="1" ht="13.5" customHeight="1" x14ac:dyDescent="0.2">
      <c r="A80" s="131"/>
      <c r="B80" s="242">
        <v>16</v>
      </c>
      <c r="C80" s="1438">
        <f>+[3]MES!$B$2</f>
        <v>43191</v>
      </c>
      <c r="D80" s="1438"/>
      <c r="E80" s="1438"/>
      <c r="F80" s="133"/>
      <c r="G80" s="133"/>
      <c r="H80" s="133"/>
      <c r="I80" s="133"/>
      <c r="J80" s="133"/>
      <c r="K80" s="133"/>
      <c r="L80" s="133"/>
      <c r="M80" s="133"/>
      <c r="N80" s="133"/>
      <c r="P80" s="131"/>
      <c r="R80" s="137"/>
    </row>
  </sheetData>
  <mergeCells count="47">
    <mergeCell ref="C33:D33"/>
    <mergeCell ref="C31:D31"/>
    <mergeCell ref="C36:D36"/>
    <mergeCell ref="C37:D37"/>
    <mergeCell ref="C44:D45"/>
    <mergeCell ref="C34:D34"/>
    <mergeCell ref="C35:D35"/>
    <mergeCell ref="C32:D32"/>
    <mergeCell ref="C30:D30"/>
    <mergeCell ref="C24:D24"/>
    <mergeCell ref="C25:D25"/>
    <mergeCell ref="C26:D26"/>
    <mergeCell ref="C27:D27"/>
    <mergeCell ref="C28:D28"/>
    <mergeCell ref="C1:F1"/>
    <mergeCell ref="C4:Q4"/>
    <mergeCell ref="C6:Q6"/>
    <mergeCell ref="C7:D8"/>
    <mergeCell ref="G7:I7"/>
    <mergeCell ref="J7:L7"/>
    <mergeCell ref="M7:O7"/>
    <mergeCell ref="P7:Q7"/>
    <mergeCell ref="J1:P1"/>
    <mergeCell ref="E8:N8"/>
    <mergeCell ref="O8:Q8"/>
    <mergeCell ref="C21:D21"/>
    <mergeCell ref="C22:D22"/>
    <mergeCell ref="C23:D23"/>
    <mergeCell ref="C29:D29"/>
    <mergeCell ref="C10:D10"/>
    <mergeCell ref="C20:D20"/>
    <mergeCell ref="O61:Q61"/>
    <mergeCell ref="E61:N61"/>
    <mergeCell ref="C80:E80"/>
    <mergeCell ref="C38:D38"/>
    <mergeCell ref="C39:D39"/>
    <mergeCell ref="C40:D40"/>
    <mergeCell ref="C41:D41"/>
    <mergeCell ref="C42:Q42"/>
    <mergeCell ref="C60:D61"/>
    <mergeCell ref="C63:D63"/>
    <mergeCell ref="C59:Q59"/>
    <mergeCell ref="C53:D53"/>
    <mergeCell ref="C43:Q43"/>
    <mergeCell ref="C47:D47"/>
    <mergeCell ref="C46:D46"/>
    <mergeCell ref="I57:Q57"/>
  </mergeCells>
  <conditionalFormatting sqref="E45:Q45 E62:N62 E9:Q9">
    <cfRule type="cellIs" dxfId="12" priority="41" operator="equal">
      <formula>"jan."</formula>
    </cfRule>
  </conditionalFormatting>
  <conditionalFormatting sqref="O62:Q62">
    <cfRule type="cellIs" dxfId="11"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71"/>
  <sheetViews>
    <sheetView workbookViewId="0"/>
  </sheetViews>
  <sheetFormatPr defaultRowHeight="12.75" x14ac:dyDescent="0.2"/>
  <cols>
    <col min="1" max="1" width="1" style="132" customWidth="1"/>
    <col min="2" max="2" width="2.5703125" style="449" customWidth="1"/>
    <col min="3" max="3" width="0.42578125" style="132" customWidth="1"/>
    <col min="4" max="4" width="35.42578125" style="132" customWidth="1"/>
    <col min="5" max="5" width="6.85546875" style="132" customWidth="1"/>
    <col min="6" max="6" width="8.28515625" style="132" customWidth="1"/>
    <col min="7" max="7" width="8.5703125" style="132" customWidth="1"/>
    <col min="8" max="8" width="6.7109375" style="132" customWidth="1"/>
    <col min="9" max="9" width="6.28515625" style="132" customWidth="1"/>
    <col min="10" max="10" width="8.28515625" style="132" customWidth="1"/>
    <col min="11" max="11" width="8.5703125" style="132" customWidth="1"/>
    <col min="12" max="12" width="6.7109375" style="132" customWidth="1"/>
    <col min="13" max="13" width="2.5703125" style="951" customWidth="1"/>
    <col min="14" max="16384" width="9.140625" style="132"/>
  </cols>
  <sheetData>
    <row r="1" spans="1:13" x14ac:dyDescent="0.2">
      <c r="A1" s="131"/>
      <c r="B1" s="1500" t="s">
        <v>488</v>
      </c>
      <c r="C1" s="1500"/>
      <c r="D1" s="1500"/>
      <c r="E1" s="450"/>
      <c r="F1" s="450"/>
      <c r="G1" s="450"/>
      <c r="H1" s="450"/>
      <c r="I1" s="450"/>
      <c r="J1" s="450"/>
      <c r="K1" s="450"/>
      <c r="L1" s="450"/>
      <c r="M1" s="450"/>
    </row>
    <row r="2" spans="1:13" x14ac:dyDescent="0.2">
      <c r="A2" s="131"/>
      <c r="B2" s="1501"/>
      <c r="C2" s="1501"/>
      <c r="D2" s="1501"/>
      <c r="E2" s="1301"/>
      <c r="F2" s="1301"/>
      <c r="G2" s="1301"/>
      <c r="H2" s="1301"/>
      <c r="I2" s="1301"/>
      <c r="J2" s="1301"/>
      <c r="K2" s="1573"/>
      <c r="L2" s="1573"/>
      <c r="M2" s="451"/>
    </row>
    <row r="3" spans="1:13" ht="13.5" thickBot="1" x14ac:dyDescent="0.25">
      <c r="A3" s="131"/>
      <c r="B3" s="399"/>
      <c r="C3" s="133"/>
      <c r="D3" s="133"/>
      <c r="E3" s="133"/>
      <c r="F3" s="133"/>
      <c r="G3" s="133"/>
      <c r="H3" s="133"/>
      <c r="I3" s="133"/>
      <c r="J3" s="133"/>
      <c r="K3" s="133"/>
      <c r="L3" s="564" t="s">
        <v>73</v>
      </c>
      <c r="M3" s="452"/>
    </row>
    <row r="4" spans="1:13" s="137" customFormat="1" ht="13.5" thickBot="1" x14ac:dyDescent="0.25">
      <c r="A4" s="135"/>
      <c r="B4" s="136"/>
      <c r="C4" s="1574" t="s">
        <v>514</v>
      </c>
      <c r="D4" s="1575"/>
      <c r="E4" s="1575"/>
      <c r="F4" s="1575"/>
      <c r="G4" s="1575"/>
      <c r="H4" s="1575"/>
      <c r="I4" s="1575"/>
      <c r="J4" s="1575"/>
      <c r="K4" s="1575"/>
      <c r="L4" s="1576"/>
      <c r="M4" s="452"/>
    </row>
    <row r="5" spans="1:13" ht="4.5" customHeight="1" x14ac:dyDescent="0.2">
      <c r="A5" s="131"/>
      <c r="B5" s="133"/>
      <c r="C5" s="139"/>
      <c r="D5" s="139"/>
      <c r="E5" s="402"/>
      <c r="F5" s="402"/>
      <c r="G5" s="402"/>
      <c r="H5" s="402"/>
      <c r="I5" s="402"/>
      <c r="J5" s="402"/>
      <c r="K5" s="402"/>
      <c r="L5" s="402"/>
      <c r="M5" s="452"/>
    </row>
    <row r="6" spans="1:13" ht="13.5" customHeight="1" x14ac:dyDescent="0.2">
      <c r="A6" s="131"/>
      <c r="B6" s="133"/>
      <c r="C6" s="1577">
        <v>2015</v>
      </c>
      <c r="D6" s="1578"/>
      <c r="E6" s="1579" t="s">
        <v>474</v>
      </c>
      <c r="F6" s="1579"/>
      <c r="G6" s="1579"/>
      <c r="H6" s="1579"/>
      <c r="I6" s="1580" t="s">
        <v>515</v>
      </c>
      <c r="J6" s="1579"/>
      <c r="K6" s="1579"/>
      <c r="L6" s="1579"/>
      <c r="M6" s="452"/>
    </row>
    <row r="7" spans="1:13" ht="15" customHeight="1" x14ac:dyDescent="0.2">
      <c r="A7" s="131"/>
      <c r="B7" s="133"/>
      <c r="C7" s="1581"/>
      <c r="D7" s="1582"/>
      <c r="E7" s="1583" t="s">
        <v>474</v>
      </c>
      <c r="F7" s="1583" t="s">
        <v>516</v>
      </c>
      <c r="G7" s="1583" t="s">
        <v>517</v>
      </c>
      <c r="H7" s="1583" t="s">
        <v>518</v>
      </c>
      <c r="I7" s="1584" t="s">
        <v>474</v>
      </c>
      <c r="J7" s="1583" t="s">
        <v>516</v>
      </c>
      <c r="K7" s="1583" t="s">
        <v>517</v>
      </c>
      <c r="L7" s="1583" t="s">
        <v>518</v>
      </c>
      <c r="M7" s="452"/>
    </row>
    <row r="8" spans="1:13" s="1590" customFormat="1" x14ac:dyDescent="0.2">
      <c r="A8" s="1585"/>
      <c r="B8" s="1586"/>
      <c r="C8" s="1587" t="s">
        <v>68</v>
      </c>
      <c r="D8" s="1587"/>
      <c r="E8" s="1588">
        <f>+[11]momento4!B5</f>
        <v>208456.70000001372</v>
      </c>
      <c r="F8" s="1588">
        <f>+[11]momento4!C5</f>
        <v>201153.90000001321</v>
      </c>
      <c r="G8" s="1588">
        <f>+[11]momento4!D5</f>
        <v>6437.3000000000102</v>
      </c>
      <c r="H8" s="1588">
        <f>+[11]momento4!E5</f>
        <v>865.50000000000011</v>
      </c>
      <c r="I8" s="1588">
        <f>+[11]momento4!J5</f>
        <v>161</v>
      </c>
      <c r="J8" s="1588">
        <f>+[11]momento4!K5</f>
        <v>153</v>
      </c>
      <c r="K8" s="1588">
        <f>+[11]momento4!L5</f>
        <v>8</v>
      </c>
      <c r="L8" s="1588">
        <f>+[11]momento4!M5</f>
        <v>0</v>
      </c>
      <c r="M8" s="1589"/>
    </row>
    <row r="9" spans="1:13" s="1593" customFormat="1" ht="11.25" customHeight="1" x14ac:dyDescent="0.2">
      <c r="A9" s="1591"/>
      <c r="B9" s="156"/>
      <c r="C9" s="1592" t="s">
        <v>519</v>
      </c>
      <c r="D9" s="1592" t="s">
        <v>519</v>
      </c>
      <c r="E9" s="1588">
        <f>+[11]momento4!B6</f>
        <v>8717.0000000000291</v>
      </c>
      <c r="F9" s="1588">
        <f>+[11]momento4!C6</f>
        <v>8155.2000000000226</v>
      </c>
      <c r="G9" s="1588">
        <f>+[11]momento4!D6</f>
        <v>529.5</v>
      </c>
      <c r="H9" s="1588">
        <f>+[11]momento4!E6</f>
        <v>32.299999999999997</v>
      </c>
      <c r="I9" s="1588">
        <f>+[11]momento4!J6</f>
        <v>32</v>
      </c>
      <c r="J9" s="1588">
        <f>+[11]momento4!K6</f>
        <v>30</v>
      </c>
      <c r="K9" s="1588">
        <f>+[11]momento4!L6</f>
        <v>2</v>
      </c>
      <c r="L9" s="1588">
        <f>+[11]momento4!M6</f>
        <v>0</v>
      </c>
      <c r="M9" s="452"/>
    </row>
    <row r="10" spans="1:13" ht="11.25" customHeight="1" x14ac:dyDescent="0.2">
      <c r="A10" s="131"/>
      <c r="B10" s="133"/>
      <c r="C10" s="1592" t="s">
        <v>351</v>
      </c>
      <c r="D10" s="1592" t="s">
        <v>351</v>
      </c>
      <c r="E10" s="1588">
        <f>+[11]momento4!B7</f>
        <v>599.60000000000036</v>
      </c>
      <c r="F10" s="1588">
        <f>+[11]momento4!C7</f>
        <v>595.00000000000034</v>
      </c>
      <c r="G10" s="1588">
        <f>+[11]momento4!D7</f>
        <v>4.5999999999999996</v>
      </c>
      <c r="H10" s="1588">
        <f>+[11]momento4!E7</f>
        <v>0</v>
      </c>
      <c r="I10" s="1588">
        <f>+[11]momento4!J7</f>
        <v>4</v>
      </c>
      <c r="J10" s="1588">
        <f>+[11]momento4!K7</f>
        <v>4</v>
      </c>
      <c r="K10" s="1588">
        <f>+[11]momento4!L7</f>
        <v>0</v>
      </c>
      <c r="L10" s="1588">
        <f>+[11]momento4!M7</f>
        <v>0</v>
      </c>
      <c r="M10" s="452"/>
    </row>
    <row r="11" spans="1:13" ht="11.25" customHeight="1" x14ac:dyDescent="0.2">
      <c r="A11" s="131"/>
      <c r="B11" s="133"/>
      <c r="C11" s="1592" t="s">
        <v>352</v>
      </c>
      <c r="D11" s="1592" t="s">
        <v>352</v>
      </c>
      <c r="E11" s="1588">
        <f>+[11]momento4!B8</f>
        <v>52026.299999998861</v>
      </c>
      <c r="F11" s="1588">
        <f>+[11]momento4!C8</f>
        <v>50785.199999998913</v>
      </c>
      <c r="G11" s="1588">
        <f>+[11]momento4!D8</f>
        <v>1088.1000000000013</v>
      </c>
      <c r="H11" s="1588">
        <f>+[11]momento4!E8</f>
        <v>153</v>
      </c>
      <c r="I11" s="1588">
        <f>+[11]momento4!J8</f>
        <v>17</v>
      </c>
      <c r="J11" s="1588">
        <f>+[11]momento4!K8</f>
        <v>16</v>
      </c>
      <c r="K11" s="1588">
        <f>+[11]momento4!L8</f>
        <v>1</v>
      </c>
      <c r="L11" s="1588">
        <f>+[11]momento4!M8</f>
        <v>0</v>
      </c>
      <c r="M11" s="1133"/>
    </row>
    <row r="12" spans="1:13" s="155" customFormat="1" ht="12" customHeight="1" x14ac:dyDescent="0.2">
      <c r="A12" s="153"/>
      <c r="B12" s="154"/>
      <c r="C12" s="1594"/>
      <c r="D12" s="1595" t="s">
        <v>520</v>
      </c>
      <c r="E12" s="1596">
        <f>+[11]momento4!B9</f>
        <v>6998.3000000000147</v>
      </c>
      <c r="F12" s="1596">
        <f>+[11]momento4!C9</f>
        <v>6784.7000000000153</v>
      </c>
      <c r="G12" s="1596">
        <f>+[11]momento4!D9</f>
        <v>200.6</v>
      </c>
      <c r="H12" s="1596">
        <f>+[11]momento4!E9</f>
        <v>13</v>
      </c>
      <c r="I12" s="1596">
        <f>+[11]momento4!J9</f>
        <v>1</v>
      </c>
      <c r="J12" s="1596">
        <f>+[11]momento4!K9</f>
        <v>1</v>
      </c>
      <c r="K12" s="1596">
        <f>+[11]momento4!L9</f>
        <v>0</v>
      </c>
      <c r="L12" s="1596">
        <f>+[11]momento4!M9</f>
        <v>0</v>
      </c>
      <c r="M12" s="1133"/>
    </row>
    <row r="13" spans="1:13" s="155" customFormat="1" ht="12" customHeight="1" x14ac:dyDescent="0.2">
      <c r="A13" s="153"/>
      <c r="B13" s="154"/>
      <c r="C13" s="1594"/>
      <c r="D13" s="1595" t="s">
        <v>521</v>
      </c>
      <c r="E13" s="1596">
        <f>+[11]momento4!B10</f>
        <v>1045.8999999999999</v>
      </c>
      <c r="F13" s="1596">
        <f>+[11]momento4!C10</f>
        <v>1035.2</v>
      </c>
      <c r="G13" s="1596">
        <f>+[11]momento4!D10</f>
        <v>7.7</v>
      </c>
      <c r="H13" s="1596">
        <f>+[11]momento4!E10</f>
        <v>3</v>
      </c>
      <c r="I13" s="1596">
        <f>+[11]momento4!J10</f>
        <v>1</v>
      </c>
      <c r="J13" s="1596">
        <f>+[11]momento4!K10</f>
        <v>1</v>
      </c>
      <c r="K13" s="1596">
        <f>+[11]momento4!L10</f>
        <v>0</v>
      </c>
      <c r="L13" s="1596">
        <f>+[11]momento4!M10</f>
        <v>0</v>
      </c>
      <c r="M13" s="1133"/>
    </row>
    <row r="14" spans="1:13" s="155" customFormat="1" ht="12" customHeight="1" x14ac:dyDescent="0.2">
      <c r="A14" s="153"/>
      <c r="B14" s="154"/>
      <c r="C14" s="1594"/>
      <c r="D14" s="1595" t="s">
        <v>522</v>
      </c>
      <c r="E14" s="1596">
        <f>+[11]momento4!B11</f>
        <v>90.6</v>
      </c>
      <c r="F14" s="1596">
        <f>+[11]momento4!C11</f>
        <v>90.6</v>
      </c>
      <c r="G14" s="1596">
        <f>+[11]momento4!D11</f>
        <v>0</v>
      </c>
      <c r="H14" s="1596">
        <f>+[11]momento4!E11</f>
        <v>0</v>
      </c>
      <c r="I14" s="1596">
        <f>+[11]momento4!J11</f>
        <v>0</v>
      </c>
      <c r="J14" s="1596">
        <f>+[11]momento4!K11</f>
        <v>0</v>
      </c>
      <c r="K14" s="1596">
        <f>+[11]momento4!L11</f>
        <v>0</v>
      </c>
      <c r="L14" s="1596">
        <f>+[11]momento4!M11</f>
        <v>0</v>
      </c>
      <c r="M14" s="1133"/>
    </row>
    <row r="15" spans="1:13" s="155" customFormat="1" ht="12" customHeight="1" x14ac:dyDescent="0.2">
      <c r="A15" s="153"/>
      <c r="B15" s="154"/>
      <c r="C15" s="1594"/>
      <c r="D15" s="1595" t="s">
        <v>523</v>
      </c>
      <c r="E15" s="1596">
        <f>+[11]momento4!B12</f>
        <v>2516.8999999999978</v>
      </c>
      <c r="F15" s="1596">
        <f>+[11]momento4!C12</f>
        <v>2484.6999999999985</v>
      </c>
      <c r="G15" s="1596">
        <f>+[11]momento4!D12</f>
        <v>14.2</v>
      </c>
      <c r="H15" s="1596">
        <f>+[11]momento4!E12</f>
        <v>18</v>
      </c>
      <c r="I15" s="1596">
        <f>+[11]momento4!J12</f>
        <v>2</v>
      </c>
      <c r="J15" s="1596">
        <f>+[11]momento4!K12</f>
        <v>2</v>
      </c>
      <c r="K15" s="1596">
        <f>+[11]momento4!L12</f>
        <v>0</v>
      </c>
      <c r="L15" s="1596">
        <f>+[11]momento4!M12</f>
        <v>0</v>
      </c>
      <c r="M15" s="1133"/>
    </row>
    <row r="16" spans="1:13" s="155" customFormat="1" ht="12" customHeight="1" x14ac:dyDescent="0.2">
      <c r="A16" s="153"/>
      <c r="B16" s="154"/>
      <c r="C16" s="1594"/>
      <c r="D16" s="1595" t="s">
        <v>524</v>
      </c>
      <c r="E16" s="1596">
        <f>+[11]momento4!B13</f>
        <v>2070.3999999999996</v>
      </c>
      <c r="F16" s="1596">
        <f>+[11]momento4!C13</f>
        <v>2059.2999999999993</v>
      </c>
      <c r="G16" s="1596">
        <f>+[11]momento4!D13</f>
        <v>4.0999999999999996</v>
      </c>
      <c r="H16" s="1596">
        <f>+[11]momento4!E13</f>
        <v>7</v>
      </c>
      <c r="I16" s="1596">
        <f>+[11]momento4!J13</f>
        <v>0</v>
      </c>
      <c r="J16" s="1596">
        <f>+[11]momento4!K13</f>
        <v>0</v>
      </c>
      <c r="K16" s="1596">
        <f>+[11]momento4!L13</f>
        <v>0</v>
      </c>
      <c r="L16" s="1596">
        <f>+[11]momento4!M13</f>
        <v>0</v>
      </c>
      <c r="M16" s="1133"/>
    </row>
    <row r="17" spans="1:13" s="155" customFormat="1" ht="12" customHeight="1" x14ac:dyDescent="0.2">
      <c r="A17" s="153"/>
      <c r="B17" s="154"/>
      <c r="C17" s="1594"/>
      <c r="D17" s="1595" t="s">
        <v>525</v>
      </c>
      <c r="E17" s="1596">
        <f>+[11]momento4!B14</f>
        <v>2191.5000000000009</v>
      </c>
      <c r="F17" s="1596">
        <f>+[11]momento4!C14</f>
        <v>2169.5000000000009</v>
      </c>
      <c r="G17" s="1596">
        <f>+[11]momento4!D14</f>
        <v>16</v>
      </c>
      <c r="H17" s="1596">
        <f>+[11]momento4!E14</f>
        <v>6</v>
      </c>
      <c r="I17" s="1596">
        <f>+[11]momento4!J14</f>
        <v>0</v>
      </c>
      <c r="J17" s="1596">
        <f>+[11]momento4!K14</f>
        <v>0</v>
      </c>
      <c r="K17" s="1596">
        <f>+[11]momento4!L14</f>
        <v>0</v>
      </c>
      <c r="L17" s="1596">
        <f>+[11]momento4!M14</f>
        <v>0</v>
      </c>
      <c r="M17" s="1133"/>
    </row>
    <row r="18" spans="1:13" s="155" customFormat="1" ht="12" customHeight="1" x14ac:dyDescent="0.2">
      <c r="A18" s="153"/>
      <c r="B18" s="154"/>
      <c r="C18" s="1594"/>
      <c r="D18" s="1595" t="s">
        <v>526</v>
      </c>
      <c r="E18" s="1596">
        <f>+[11]momento4!B15</f>
        <v>3656.299999999997</v>
      </c>
      <c r="F18" s="1596">
        <f>+[11]momento4!C15</f>
        <v>3577.3999999999974</v>
      </c>
      <c r="G18" s="1596">
        <f>+[11]momento4!D15</f>
        <v>70.7</v>
      </c>
      <c r="H18" s="1596">
        <f>+[11]momento4!E15</f>
        <v>8.1999999999999993</v>
      </c>
      <c r="I18" s="1596">
        <f>+[11]momento4!J15</f>
        <v>0</v>
      </c>
      <c r="J18" s="1596">
        <f>+[11]momento4!K15</f>
        <v>0</v>
      </c>
      <c r="K18" s="1596">
        <f>+[11]momento4!L15</f>
        <v>0</v>
      </c>
      <c r="L18" s="1596">
        <f>+[11]momento4!M15</f>
        <v>0</v>
      </c>
      <c r="M18" s="1133"/>
    </row>
    <row r="19" spans="1:13" s="155" customFormat="1" ht="12" customHeight="1" x14ac:dyDescent="0.2">
      <c r="A19" s="153"/>
      <c r="B19" s="154"/>
      <c r="C19" s="1594"/>
      <c r="D19" s="1595" t="s">
        <v>527</v>
      </c>
      <c r="E19" s="1596">
        <f>+[11]momento4!B16</f>
        <v>965.70000000000027</v>
      </c>
      <c r="F19" s="1596">
        <f>+[11]momento4!C16</f>
        <v>955.50000000000023</v>
      </c>
      <c r="G19" s="1596">
        <f>+[11]momento4!D16</f>
        <v>8.1999999999999993</v>
      </c>
      <c r="H19" s="1596">
        <f>+[11]momento4!E16</f>
        <v>2</v>
      </c>
      <c r="I19" s="1596">
        <f>+[11]momento4!J16</f>
        <v>1</v>
      </c>
      <c r="J19" s="1596">
        <f>+[11]momento4!K16</f>
        <v>1</v>
      </c>
      <c r="K19" s="1596">
        <f>+[11]momento4!L16</f>
        <v>0</v>
      </c>
      <c r="L19" s="1596">
        <f>+[11]momento4!M16</f>
        <v>0</v>
      </c>
      <c r="M19" s="1133"/>
    </row>
    <row r="20" spans="1:13" s="155" customFormat="1" ht="12" customHeight="1" x14ac:dyDescent="0.2">
      <c r="A20" s="153"/>
      <c r="B20" s="154"/>
      <c r="C20" s="1594"/>
      <c r="D20" s="1595" t="s">
        <v>528</v>
      </c>
      <c r="E20" s="1596">
        <f>+[11]momento4!B17</f>
        <v>718.20000000000016</v>
      </c>
      <c r="F20" s="1596">
        <f>+[11]momento4!C17</f>
        <v>696.30000000000007</v>
      </c>
      <c r="G20" s="1596">
        <f>+[11]momento4!D17</f>
        <v>21.9</v>
      </c>
      <c r="H20" s="1596">
        <f>+[11]momento4!E17</f>
        <v>0</v>
      </c>
      <c r="I20" s="1596">
        <f>+[11]momento4!J17</f>
        <v>0</v>
      </c>
      <c r="J20" s="1596">
        <f>+[11]momento4!K17</f>
        <v>0</v>
      </c>
      <c r="K20" s="1596">
        <f>+[11]momento4!L17</f>
        <v>0</v>
      </c>
      <c r="L20" s="1596">
        <f>+[11]momento4!M17</f>
        <v>0</v>
      </c>
      <c r="M20" s="1133"/>
    </row>
    <row r="21" spans="1:13" s="155" customFormat="1" ht="12" customHeight="1" x14ac:dyDescent="0.2">
      <c r="A21" s="153"/>
      <c r="B21" s="154"/>
      <c r="C21" s="1594"/>
      <c r="D21" s="1595" t="s">
        <v>529</v>
      </c>
      <c r="E21" s="1596">
        <f>+[11]momento4!B18</f>
        <v>34.300000000000004</v>
      </c>
      <c r="F21" s="1596">
        <f>+[11]momento4!C18</f>
        <v>34.300000000000004</v>
      </c>
      <c r="G21" s="1596">
        <f>+[11]momento4!D18</f>
        <v>0</v>
      </c>
      <c r="H21" s="1596">
        <f>+[11]momento4!E18</f>
        <v>0</v>
      </c>
      <c r="I21" s="1596">
        <f>+[11]momento4!J18</f>
        <v>0</v>
      </c>
      <c r="J21" s="1596">
        <f>+[11]momento4!K18</f>
        <v>0</v>
      </c>
      <c r="K21" s="1596">
        <f>+[11]momento4!L18</f>
        <v>0</v>
      </c>
      <c r="L21" s="1596">
        <f>+[11]momento4!M18</f>
        <v>0</v>
      </c>
      <c r="M21" s="1133"/>
    </row>
    <row r="22" spans="1:13" s="155" customFormat="1" ht="12" customHeight="1" x14ac:dyDescent="0.2">
      <c r="A22" s="153"/>
      <c r="B22" s="154"/>
      <c r="C22" s="1594"/>
      <c r="D22" s="1595" t="s">
        <v>530</v>
      </c>
      <c r="E22" s="1596">
        <f>+[11]momento4!B19</f>
        <v>598.60000000000025</v>
      </c>
      <c r="F22" s="1596">
        <f>+[11]momento4!C19</f>
        <v>579.80000000000018</v>
      </c>
      <c r="G22" s="1596">
        <f>+[11]momento4!D19</f>
        <v>14.2</v>
      </c>
      <c r="H22" s="1596">
        <f>+[11]momento4!E19</f>
        <v>4.5999999999999996</v>
      </c>
      <c r="I22" s="1596">
        <f>+[11]momento4!J19</f>
        <v>2</v>
      </c>
      <c r="J22" s="1596">
        <f>+[11]momento4!K19</f>
        <v>2</v>
      </c>
      <c r="K22" s="1596">
        <f>+[11]momento4!L19</f>
        <v>0</v>
      </c>
      <c r="L22" s="1596">
        <f>+[11]momento4!M19</f>
        <v>0</v>
      </c>
      <c r="M22" s="1133"/>
    </row>
    <row r="23" spans="1:13" s="155" customFormat="1" ht="12" customHeight="1" x14ac:dyDescent="0.2">
      <c r="A23" s="153"/>
      <c r="B23" s="154"/>
      <c r="C23" s="1594"/>
      <c r="D23" s="1595" t="s">
        <v>531</v>
      </c>
      <c r="E23" s="1596">
        <f>+[11]momento4!B20</f>
        <v>200.1</v>
      </c>
      <c r="F23" s="1596">
        <f>+[11]momento4!C20</f>
        <v>198.1</v>
      </c>
      <c r="G23" s="1596">
        <f>+[11]momento4!D20</f>
        <v>0</v>
      </c>
      <c r="H23" s="1596">
        <f>+[11]momento4!E20</f>
        <v>2</v>
      </c>
      <c r="I23" s="1596">
        <f>+[11]momento4!J20</f>
        <v>0</v>
      </c>
      <c r="J23" s="1596">
        <f>+[11]momento4!K20</f>
        <v>0</v>
      </c>
      <c r="K23" s="1596">
        <f>+[11]momento4!L20</f>
        <v>0</v>
      </c>
      <c r="L23" s="1596">
        <f>+[11]momento4!M20</f>
        <v>0</v>
      </c>
      <c r="M23" s="1133"/>
    </row>
    <row r="24" spans="1:13" s="155" customFormat="1" ht="12" customHeight="1" x14ac:dyDescent="0.2">
      <c r="A24" s="153"/>
      <c r="B24" s="154"/>
      <c r="C24" s="1594"/>
      <c r="D24" s="1595" t="s">
        <v>532</v>
      </c>
      <c r="E24" s="1596">
        <f>+[11]momento4!B21</f>
        <v>2099.0999999999967</v>
      </c>
      <c r="F24" s="1596">
        <f>+[11]momento4!C21</f>
        <v>2021.1999999999969</v>
      </c>
      <c r="G24" s="1596">
        <f>+[11]momento4!D21</f>
        <v>69.900000000000006</v>
      </c>
      <c r="H24" s="1596">
        <f>+[11]momento4!E21</f>
        <v>8</v>
      </c>
      <c r="I24" s="1596">
        <f>+[11]momento4!J21</f>
        <v>0</v>
      </c>
      <c r="J24" s="1596">
        <f>+[11]momento4!K21</f>
        <v>0</v>
      </c>
      <c r="K24" s="1596">
        <f>+[11]momento4!L21</f>
        <v>0</v>
      </c>
      <c r="L24" s="1596">
        <f>+[11]momento4!M21</f>
        <v>0</v>
      </c>
      <c r="M24" s="1133"/>
    </row>
    <row r="25" spans="1:13" s="155" customFormat="1" ht="12" customHeight="1" x14ac:dyDescent="0.2">
      <c r="A25" s="153"/>
      <c r="B25" s="154"/>
      <c r="C25" s="1594"/>
      <c r="D25" s="1595" t="s">
        <v>533</v>
      </c>
      <c r="E25" s="1596">
        <f>+[11]momento4!B22</f>
        <v>3885.0999999999958</v>
      </c>
      <c r="F25" s="1596">
        <f>+[11]momento4!C22</f>
        <v>3759.4999999999968</v>
      </c>
      <c r="G25" s="1596">
        <f>+[11]momento4!D22</f>
        <v>118.6</v>
      </c>
      <c r="H25" s="1596">
        <f>+[11]momento4!E22</f>
        <v>7</v>
      </c>
      <c r="I25" s="1596">
        <f>+[11]momento4!J22</f>
        <v>1</v>
      </c>
      <c r="J25" s="1596">
        <f>+[11]momento4!K22</f>
        <v>1</v>
      </c>
      <c r="K25" s="1596">
        <f>+[11]momento4!L22</f>
        <v>0</v>
      </c>
      <c r="L25" s="1596">
        <f>+[11]momento4!M22</f>
        <v>0</v>
      </c>
      <c r="M25" s="1133"/>
    </row>
    <row r="26" spans="1:13" ht="12" customHeight="1" x14ac:dyDescent="0.2">
      <c r="A26" s="131"/>
      <c r="B26" s="154"/>
      <c r="C26" s="1594"/>
      <c r="D26" s="1595" t="s">
        <v>534</v>
      </c>
      <c r="E26" s="1596">
        <f>+[11]momento4!B23</f>
        <v>1031.1999999999998</v>
      </c>
      <c r="F26" s="1596">
        <f>+[11]momento4!C23</f>
        <v>1007.3999999999999</v>
      </c>
      <c r="G26" s="1596">
        <f>+[11]momento4!D23</f>
        <v>21.8</v>
      </c>
      <c r="H26" s="1596">
        <f>+[11]momento4!E23</f>
        <v>2</v>
      </c>
      <c r="I26" s="1596">
        <f>+[11]momento4!J23</f>
        <v>1</v>
      </c>
      <c r="J26" s="1596">
        <f>+[11]momento4!K23</f>
        <v>1</v>
      </c>
      <c r="K26" s="1596">
        <f>+[11]momento4!L23</f>
        <v>0</v>
      </c>
      <c r="L26" s="1596">
        <f>+[11]momento4!M23</f>
        <v>0</v>
      </c>
      <c r="M26" s="1133"/>
    </row>
    <row r="27" spans="1:13" ht="12" customHeight="1" x14ac:dyDescent="0.2">
      <c r="A27" s="131"/>
      <c r="B27" s="133"/>
      <c r="C27" s="1594"/>
      <c r="D27" s="1595" t="s">
        <v>535</v>
      </c>
      <c r="E27" s="1596">
        <f>+[11]momento4!B24</f>
        <v>11081.800000000108</v>
      </c>
      <c r="F27" s="1596">
        <f>+[11]momento4!C24</f>
        <v>10801.200000000099</v>
      </c>
      <c r="G27" s="1596">
        <f>+[11]momento4!D24</f>
        <v>245.09999999999991</v>
      </c>
      <c r="H27" s="1596">
        <f>+[11]momento4!E24</f>
        <v>35.5</v>
      </c>
      <c r="I27" s="1596">
        <f>+[11]momento4!J24</f>
        <v>4</v>
      </c>
      <c r="J27" s="1596">
        <f>+[11]momento4!K24</f>
        <v>4</v>
      </c>
      <c r="K27" s="1596">
        <f>+[11]momento4!L24</f>
        <v>0</v>
      </c>
      <c r="L27" s="1596">
        <f>+[11]momento4!M24</f>
        <v>0</v>
      </c>
      <c r="M27" s="1133"/>
    </row>
    <row r="28" spans="1:13" ht="12" customHeight="1" x14ac:dyDescent="0.2">
      <c r="A28" s="131"/>
      <c r="B28" s="133"/>
      <c r="C28" s="1594"/>
      <c r="D28" s="1595" t="s">
        <v>536</v>
      </c>
      <c r="E28" s="1596">
        <f>+[11]momento4!B25</f>
        <v>301.40000000000015</v>
      </c>
      <c r="F28" s="1596">
        <f>+[11]momento4!C25</f>
        <v>291.00000000000006</v>
      </c>
      <c r="G28" s="1596">
        <f>+[11]momento4!D25</f>
        <v>8.4</v>
      </c>
      <c r="H28" s="1596">
        <f>+[11]momento4!E25</f>
        <v>2</v>
      </c>
      <c r="I28" s="1596">
        <f>+[11]momento4!J25</f>
        <v>0</v>
      </c>
      <c r="J28" s="1596">
        <f>+[11]momento4!K25</f>
        <v>0</v>
      </c>
      <c r="K28" s="1596">
        <f>+[11]momento4!L25</f>
        <v>0</v>
      </c>
      <c r="L28" s="1596">
        <f>+[11]momento4!M25</f>
        <v>0</v>
      </c>
      <c r="M28" s="1133"/>
    </row>
    <row r="29" spans="1:13" ht="12" customHeight="1" x14ac:dyDescent="0.2">
      <c r="A29" s="131"/>
      <c r="B29" s="133"/>
      <c r="C29" s="1594"/>
      <c r="D29" s="1595" t="s">
        <v>537</v>
      </c>
      <c r="E29" s="1596">
        <f>+[11]momento4!B26</f>
        <v>1466.4999999999995</v>
      </c>
      <c r="F29" s="1596">
        <f>+[11]momento4!C26</f>
        <v>1450.4999999999995</v>
      </c>
      <c r="G29" s="1596">
        <f>+[11]momento4!D26</f>
        <v>13</v>
      </c>
      <c r="H29" s="1596">
        <f>+[11]momento4!E26</f>
        <v>3</v>
      </c>
      <c r="I29" s="1596">
        <f>+[11]momento4!J26</f>
        <v>0</v>
      </c>
      <c r="J29" s="1596">
        <f>+[11]momento4!K26</f>
        <v>0</v>
      </c>
      <c r="K29" s="1596">
        <f>+[11]momento4!L26</f>
        <v>0</v>
      </c>
      <c r="L29" s="1596">
        <f>+[11]momento4!M26</f>
        <v>0</v>
      </c>
      <c r="M29" s="1133"/>
    </row>
    <row r="30" spans="1:13" s="155" customFormat="1" ht="12" customHeight="1" x14ac:dyDescent="0.2">
      <c r="A30" s="153"/>
      <c r="B30" s="133"/>
      <c r="C30" s="1594"/>
      <c r="D30" s="1595" t="s">
        <v>538</v>
      </c>
      <c r="E30" s="1596">
        <f>+[11]momento4!B27</f>
        <v>2854.8999999999937</v>
      </c>
      <c r="F30" s="1596">
        <f>+[11]momento4!C27</f>
        <v>2759.7999999999947</v>
      </c>
      <c r="G30" s="1596">
        <f>+[11]momento4!D27</f>
        <v>84.9</v>
      </c>
      <c r="H30" s="1596">
        <f>+[11]momento4!E27</f>
        <v>10.199999999999999</v>
      </c>
      <c r="I30" s="1596">
        <f>+[11]momento4!J27</f>
        <v>0</v>
      </c>
      <c r="J30" s="1596">
        <f>+[11]momento4!K27</f>
        <v>0</v>
      </c>
      <c r="K30" s="1596">
        <f>+[11]momento4!L27</f>
        <v>0</v>
      </c>
      <c r="L30" s="1596">
        <f>+[11]momento4!M27</f>
        <v>0</v>
      </c>
      <c r="M30" s="452"/>
    </row>
    <row r="31" spans="1:13" ht="12" customHeight="1" x14ac:dyDescent="0.2">
      <c r="A31" s="131"/>
      <c r="B31" s="154"/>
      <c r="C31" s="1594"/>
      <c r="D31" s="1595" t="s">
        <v>539</v>
      </c>
      <c r="E31" s="1596">
        <f>+[11]momento4!B28</f>
        <v>2227.0999999999972</v>
      </c>
      <c r="F31" s="1596">
        <f>+[11]momento4!C28</f>
        <v>2179.0999999999967</v>
      </c>
      <c r="G31" s="1596">
        <f>+[11]momento4!D28</f>
        <v>45</v>
      </c>
      <c r="H31" s="1596">
        <f>+[11]momento4!E28</f>
        <v>3</v>
      </c>
      <c r="I31" s="1596">
        <f>+[11]momento4!J28</f>
        <v>2</v>
      </c>
      <c r="J31" s="1596">
        <f>+[11]momento4!K28</f>
        <v>1</v>
      </c>
      <c r="K31" s="1596">
        <f>+[11]momento4!L28</f>
        <v>1</v>
      </c>
      <c r="L31" s="1596">
        <f>+[11]momento4!M28</f>
        <v>0</v>
      </c>
      <c r="M31" s="452"/>
    </row>
    <row r="32" spans="1:13" ht="12" customHeight="1" x14ac:dyDescent="0.2">
      <c r="A32" s="131"/>
      <c r="B32" s="133"/>
      <c r="C32" s="1594"/>
      <c r="D32" s="1595" t="s">
        <v>540</v>
      </c>
      <c r="E32" s="1596">
        <f>+[11]momento4!B29</f>
        <v>449.59999999999997</v>
      </c>
      <c r="F32" s="1596">
        <f>+[11]momento4!C29</f>
        <v>436.9</v>
      </c>
      <c r="G32" s="1596">
        <f>+[11]momento4!D29</f>
        <v>11.7</v>
      </c>
      <c r="H32" s="1596">
        <f>+[11]momento4!E29</f>
        <v>1</v>
      </c>
      <c r="I32" s="1596">
        <f>+[11]momento4!J29</f>
        <v>0</v>
      </c>
      <c r="J32" s="1596">
        <f>+[11]momento4!K29</f>
        <v>0</v>
      </c>
      <c r="K32" s="1596">
        <f>+[11]momento4!L29</f>
        <v>0</v>
      </c>
      <c r="L32" s="1596">
        <f>+[11]momento4!M29</f>
        <v>0</v>
      </c>
      <c r="M32" s="452"/>
    </row>
    <row r="33" spans="1:13" ht="12" customHeight="1" x14ac:dyDescent="0.2">
      <c r="A33" s="131"/>
      <c r="B33" s="133"/>
      <c r="C33" s="1594"/>
      <c r="D33" s="1595" t="s">
        <v>541</v>
      </c>
      <c r="E33" s="1596">
        <f>+[11]momento4!B30</f>
        <v>2989.9999999999964</v>
      </c>
      <c r="F33" s="1596">
        <f>+[11]momento4!C30</f>
        <v>2944.299999999997</v>
      </c>
      <c r="G33" s="1596">
        <f>+[11]momento4!D30</f>
        <v>35.200000000000003</v>
      </c>
      <c r="H33" s="1596">
        <f>+[11]momento4!E30</f>
        <v>10.5</v>
      </c>
      <c r="I33" s="1596">
        <f>+[11]momento4!J30</f>
        <v>0</v>
      </c>
      <c r="J33" s="1596">
        <f>+[11]momento4!K30</f>
        <v>0</v>
      </c>
      <c r="K33" s="1596">
        <f>+[11]momento4!L30</f>
        <v>0</v>
      </c>
      <c r="L33" s="1596">
        <f>+[11]momento4!M30</f>
        <v>0</v>
      </c>
      <c r="M33" s="452"/>
    </row>
    <row r="34" spans="1:13" ht="12" customHeight="1" x14ac:dyDescent="0.2">
      <c r="A34" s="131"/>
      <c r="B34" s="133"/>
      <c r="C34" s="1594"/>
      <c r="D34" s="1595" t="s">
        <v>542</v>
      </c>
      <c r="E34" s="1596">
        <f>+[11]momento4!B31</f>
        <v>791</v>
      </c>
      <c r="F34" s="1596">
        <f>+[11]momento4!C31</f>
        <v>769.1</v>
      </c>
      <c r="G34" s="1596">
        <f>+[11]momento4!D31</f>
        <v>20.9</v>
      </c>
      <c r="H34" s="1596">
        <f>+[11]momento4!E31</f>
        <v>1</v>
      </c>
      <c r="I34" s="1596">
        <f>+[11]momento4!J31</f>
        <v>0</v>
      </c>
      <c r="J34" s="1596">
        <f>+[11]momento4!K31</f>
        <v>0</v>
      </c>
      <c r="K34" s="1596">
        <f>+[11]momento4!L31</f>
        <v>0</v>
      </c>
      <c r="L34" s="1596">
        <f>+[11]momento4!M31</f>
        <v>0</v>
      </c>
      <c r="M34" s="452"/>
    </row>
    <row r="35" spans="1:13" ht="12" customHeight="1" x14ac:dyDescent="0.2">
      <c r="A35" s="131"/>
      <c r="B35" s="133"/>
      <c r="C35" s="1594"/>
      <c r="D35" s="1595" t="s">
        <v>543</v>
      </c>
      <c r="E35" s="1596">
        <f>+[11]momento4!B32</f>
        <v>1761.7999999999981</v>
      </c>
      <c r="F35" s="1596">
        <f>+[11]momento4!C32</f>
        <v>1699.7999999999979</v>
      </c>
      <c r="G35" s="1596">
        <f>+[11]momento4!D32</f>
        <v>56.000000000000007</v>
      </c>
      <c r="H35" s="1596">
        <f>+[11]momento4!E32</f>
        <v>6</v>
      </c>
      <c r="I35" s="1596">
        <f>+[11]momento4!J32</f>
        <v>2</v>
      </c>
      <c r="J35" s="1596">
        <f>+[11]momento4!K32</f>
        <v>2</v>
      </c>
      <c r="K35" s="1596">
        <f>+[11]momento4!L32</f>
        <v>0</v>
      </c>
      <c r="L35" s="1596">
        <f>+[11]momento4!M32</f>
        <v>0</v>
      </c>
      <c r="M35" s="1133"/>
    </row>
    <row r="36" spans="1:13" s="155" customFormat="1" ht="11.25" customHeight="1" x14ac:dyDescent="0.2">
      <c r="A36" s="153"/>
      <c r="B36" s="133"/>
      <c r="C36" s="1597" t="s">
        <v>544</v>
      </c>
      <c r="D36" s="1597"/>
      <c r="E36" s="1588">
        <f>+[11]momento4!B33</f>
        <v>213.7</v>
      </c>
      <c r="F36" s="1588">
        <f>+[11]momento4!C33</f>
        <v>212.7</v>
      </c>
      <c r="G36" s="1588">
        <f>+[11]momento4!D33</f>
        <v>0</v>
      </c>
      <c r="H36" s="1588">
        <f>+[11]momento4!E33</f>
        <v>1</v>
      </c>
      <c r="I36" s="1588">
        <f>+[11]momento4!J33</f>
        <v>0</v>
      </c>
      <c r="J36" s="1588">
        <f>+[11]momento4!K33</f>
        <v>0</v>
      </c>
      <c r="K36" s="1588">
        <f>+[11]momento4!L33</f>
        <v>0</v>
      </c>
      <c r="L36" s="1588">
        <f>+[11]momento4!M33</f>
        <v>0</v>
      </c>
      <c r="M36" s="1133"/>
    </row>
    <row r="37" spans="1:13" s="155" customFormat="1" ht="11.25" customHeight="1" x14ac:dyDescent="0.2">
      <c r="A37" s="153"/>
      <c r="B37" s="154"/>
      <c r="C37" s="1597" t="s">
        <v>545</v>
      </c>
      <c r="D37" s="1597" t="s">
        <v>546</v>
      </c>
      <c r="E37" s="1588">
        <f>+[11]momento4!B34</f>
        <v>3042.5999999999972</v>
      </c>
      <c r="F37" s="1588">
        <f>+[11]momento4!C34</f>
        <v>2880.5999999999972</v>
      </c>
      <c r="G37" s="1588">
        <f>+[11]momento4!D34</f>
        <v>145</v>
      </c>
      <c r="H37" s="1588">
        <f>+[11]momento4!E34</f>
        <v>17</v>
      </c>
      <c r="I37" s="1588">
        <f>+[11]momento4!J34</f>
        <v>3</v>
      </c>
      <c r="J37" s="1588">
        <f>+[11]momento4!K34</f>
        <v>3</v>
      </c>
      <c r="K37" s="1588">
        <f>+[11]momento4!L34</f>
        <v>0</v>
      </c>
      <c r="L37" s="1588">
        <f>+[11]momento4!M34</f>
        <v>0</v>
      </c>
      <c r="M37" s="1133"/>
    </row>
    <row r="38" spans="1:13" s="155" customFormat="1" ht="11.25" customHeight="1" x14ac:dyDescent="0.2">
      <c r="A38" s="153"/>
      <c r="B38" s="154"/>
      <c r="C38" s="1597" t="s">
        <v>354</v>
      </c>
      <c r="D38" s="1597" t="s">
        <v>354</v>
      </c>
      <c r="E38" s="1588">
        <f>+[11]momento4!B35</f>
        <v>28587.199999999502</v>
      </c>
      <c r="F38" s="1588">
        <f>+[11]momento4!C35</f>
        <v>27742.999999999538</v>
      </c>
      <c r="G38" s="1588">
        <f>+[11]momento4!D35</f>
        <v>748.8000000000003</v>
      </c>
      <c r="H38" s="1588">
        <f>+[11]momento4!E35</f>
        <v>95.4</v>
      </c>
      <c r="I38" s="1588">
        <f>+[11]momento4!J35</f>
        <v>48</v>
      </c>
      <c r="J38" s="1588">
        <f>+[11]momento4!K35</f>
        <v>44</v>
      </c>
      <c r="K38" s="1588">
        <f>+[11]momento4!L35</f>
        <v>4</v>
      </c>
      <c r="L38" s="1588">
        <f>+[11]momento4!M35</f>
        <v>0</v>
      </c>
      <c r="M38" s="1133"/>
    </row>
    <row r="39" spans="1:13" s="155" customFormat="1" ht="11.25" customHeight="1" x14ac:dyDescent="0.2">
      <c r="A39" s="153"/>
      <c r="B39" s="154"/>
      <c r="C39" s="1597" t="s">
        <v>547</v>
      </c>
      <c r="D39" s="1597" t="s">
        <v>548</v>
      </c>
      <c r="E39" s="1588">
        <f>+[11]momento4!B36</f>
        <v>29828.299999999632</v>
      </c>
      <c r="F39" s="1588">
        <f>+[11]momento4!C36</f>
        <v>29120.799999999657</v>
      </c>
      <c r="G39" s="1588">
        <f>+[11]momento4!D36</f>
        <v>633.50000000000045</v>
      </c>
      <c r="H39" s="1588">
        <f>+[11]momento4!E36</f>
        <v>74</v>
      </c>
      <c r="I39" s="1588">
        <f>+[11]momento4!J36</f>
        <v>13</v>
      </c>
      <c r="J39" s="1588">
        <f>+[11]momento4!K36</f>
        <v>13</v>
      </c>
      <c r="K39" s="1588">
        <f>+[11]momento4!L36</f>
        <v>0</v>
      </c>
      <c r="L39" s="1588">
        <f>+[11]momento4!M36</f>
        <v>0</v>
      </c>
      <c r="M39" s="1133"/>
    </row>
    <row r="40" spans="1:13" ht="11.25" customHeight="1" x14ac:dyDescent="0.2">
      <c r="A40" s="131"/>
      <c r="B40" s="133"/>
      <c r="C40" s="1597" t="s">
        <v>356</v>
      </c>
      <c r="D40" s="1597" t="s">
        <v>356</v>
      </c>
      <c r="E40" s="1588">
        <f>+[11]momento4!B37</f>
        <v>12636.200000000088</v>
      </c>
      <c r="F40" s="1588">
        <f>+[11]momento4!C37</f>
        <v>12343.800000000085</v>
      </c>
      <c r="G40" s="1588">
        <f>+[11]momento4!D37</f>
        <v>259.8</v>
      </c>
      <c r="H40" s="1588">
        <f>+[11]momento4!E37</f>
        <v>32.6</v>
      </c>
      <c r="I40" s="1588">
        <f>+[11]momento4!J37</f>
        <v>20</v>
      </c>
      <c r="J40" s="1588">
        <f>+[11]momento4!K37</f>
        <v>19</v>
      </c>
      <c r="K40" s="1588">
        <f>+[11]momento4!L37</f>
        <v>1</v>
      </c>
      <c r="L40" s="1588">
        <f>+[11]momento4!M37</f>
        <v>0</v>
      </c>
      <c r="M40" s="1133"/>
    </row>
    <row r="41" spans="1:13" ht="11.25" customHeight="1" x14ac:dyDescent="0.2">
      <c r="A41" s="131"/>
      <c r="B41" s="133"/>
      <c r="C41" s="1597" t="s">
        <v>357</v>
      </c>
      <c r="D41" s="1597" t="s">
        <v>549</v>
      </c>
      <c r="E41" s="1588">
        <f>+[11]momento4!B38</f>
        <v>13932.799999999976</v>
      </c>
      <c r="F41" s="1588">
        <f>+[11]momento4!C38</f>
        <v>12778.999999999976</v>
      </c>
      <c r="G41" s="1588">
        <f>+[11]momento4!D38</f>
        <v>1065.5000000000002</v>
      </c>
      <c r="H41" s="1588">
        <f>+[11]momento4!E38</f>
        <v>88.3</v>
      </c>
      <c r="I41" s="1588">
        <f>+[11]momento4!J38</f>
        <v>4</v>
      </c>
      <c r="J41" s="1588">
        <f>+[11]momento4!K38</f>
        <v>4</v>
      </c>
      <c r="K41" s="1588">
        <f>+[11]momento4!L38</f>
        <v>0</v>
      </c>
      <c r="L41" s="1588">
        <f>+[11]momento4!M38</f>
        <v>0</v>
      </c>
      <c r="M41" s="1133"/>
    </row>
    <row r="42" spans="1:13" ht="11.25" customHeight="1" x14ac:dyDescent="0.2">
      <c r="A42" s="131"/>
      <c r="B42" s="133"/>
      <c r="C42" s="1597" t="s">
        <v>550</v>
      </c>
      <c r="D42" s="1597" t="s">
        <v>551</v>
      </c>
      <c r="E42" s="1588">
        <f>+[11]momento4!B39</f>
        <v>840.4</v>
      </c>
      <c r="F42" s="1588">
        <f>+[11]momento4!C39</f>
        <v>792.2</v>
      </c>
      <c r="G42" s="1588">
        <f>+[11]momento4!D39</f>
        <v>41.2</v>
      </c>
      <c r="H42" s="1588">
        <f>+[11]momento4!E39</f>
        <v>7</v>
      </c>
      <c r="I42" s="1588">
        <f>+[11]momento4!J39</f>
        <v>0</v>
      </c>
      <c r="J42" s="1588">
        <f>+[11]momento4!K39</f>
        <v>0</v>
      </c>
      <c r="K42" s="1588">
        <f>+[11]momento4!L39</f>
        <v>0</v>
      </c>
      <c r="L42" s="1588">
        <f>+[11]momento4!M39</f>
        <v>0</v>
      </c>
      <c r="M42" s="1133"/>
    </row>
    <row r="43" spans="1:13" ht="11.25" customHeight="1" x14ac:dyDescent="0.2">
      <c r="A43" s="131"/>
      <c r="B43" s="133"/>
      <c r="C43" s="1597" t="s">
        <v>358</v>
      </c>
      <c r="D43" s="1597" t="s">
        <v>552</v>
      </c>
      <c r="E43" s="1588">
        <f>+[11]momento4!B40</f>
        <v>649.00000000000011</v>
      </c>
      <c r="F43" s="1588">
        <f>+[11]momento4!C40</f>
        <v>647.00000000000011</v>
      </c>
      <c r="G43" s="1588">
        <f>+[11]momento4!D40</f>
        <v>0</v>
      </c>
      <c r="H43" s="1588">
        <f>+[11]momento4!E40</f>
        <v>2</v>
      </c>
      <c r="I43" s="1588">
        <f>+[11]momento4!J40</f>
        <v>0</v>
      </c>
      <c r="J43" s="1588">
        <f>+[11]momento4!K40</f>
        <v>0</v>
      </c>
      <c r="K43" s="1588">
        <f>+[11]momento4!L40</f>
        <v>0</v>
      </c>
      <c r="L43" s="1588">
        <f>+[11]momento4!M40</f>
        <v>0</v>
      </c>
      <c r="M43" s="1133"/>
    </row>
    <row r="44" spans="1:13" ht="11.25" customHeight="1" x14ac:dyDescent="0.2">
      <c r="A44" s="131"/>
      <c r="B44" s="133"/>
      <c r="C44" s="1597" t="s">
        <v>359</v>
      </c>
      <c r="D44" s="1597" t="s">
        <v>359</v>
      </c>
      <c r="E44" s="1588">
        <f>+[11]momento4!B41</f>
        <v>789.90000000000009</v>
      </c>
      <c r="F44" s="1588">
        <f>+[11]momento4!C41</f>
        <v>736.30000000000007</v>
      </c>
      <c r="G44" s="1588">
        <f>+[11]momento4!D41</f>
        <v>52.600000000000009</v>
      </c>
      <c r="H44" s="1588">
        <f>+[11]momento4!E41</f>
        <v>1</v>
      </c>
      <c r="I44" s="1588">
        <f>+[11]momento4!J41</f>
        <v>0</v>
      </c>
      <c r="J44" s="1588">
        <f>+[11]momento4!K41</f>
        <v>0</v>
      </c>
      <c r="K44" s="1588">
        <f>+[11]momento4!L41</f>
        <v>0</v>
      </c>
      <c r="L44" s="1588">
        <f>+[11]momento4!M41</f>
        <v>0</v>
      </c>
      <c r="M44" s="1133"/>
    </row>
    <row r="45" spans="1:13" ht="11.25" customHeight="1" x14ac:dyDescent="0.2">
      <c r="A45" s="131"/>
      <c r="B45" s="133"/>
      <c r="C45" s="1597" t="s">
        <v>553</v>
      </c>
      <c r="D45" s="1597" t="s">
        <v>554</v>
      </c>
      <c r="E45" s="1588">
        <f>+[11]momento4!B42</f>
        <v>2692.6999999999994</v>
      </c>
      <c r="F45" s="1588">
        <f>+[11]momento4!C42</f>
        <v>2613.5999999999985</v>
      </c>
      <c r="G45" s="1588">
        <f>+[11]momento4!D42</f>
        <v>77.099999999999994</v>
      </c>
      <c r="H45" s="1588">
        <f>+[11]momento4!E42</f>
        <v>2</v>
      </c>
      <c r="I45" s="1588">
        <f>+[11]momento4!J42</f>
        <v>1</v>
      </c>
      <c r="J45" s="1588">
        <f>+[11]momento4!K42</f>
        <v>1</v>
      </c>
      <c r="K45" s="1588">
        <f>+[11]momento4!L42</f>
        <v>0</v>
      </c>
      <c r="L45" s="1588">
        <f>+[11]momento4!M42</f>
        <v>0</v>
      </c>
      <c r="M45" s="1133"/>
    </row>
    <row r="46" spans="1:13" ht="11.25" customHeight="1" x14ac:dyDescent="0.2">
      <c r="A46" s="131"/>
      <c r="B46" s="133"/>
      <c r="C46" s="1597" t="s">
        <v>555</v>
      </c>
      <c r="D46" s="1597" t="s">
        <v>556</v>
      </c>
      <c r="E46" s="1588">
        <f>+[11]momento4!B43</f>
        <v>16381.700000000101</v>
      </c>
      <c r="F46" s="1588">
        <f>+[11]momento4!C43</f>
        <v>15497.9000000001</v>
      </c>
      <c r="G46" s="1588">
        <f>+[11]momento4!D43</f>
        <v>825.70000000000039</v>
      </c>
      <c r="H46" s="1588">
        <f>+[11]momento4!E43</f>
        <v>58.1</v>
      </c>
      <c r="I46" s="1588">
        <f>+[11]momento4!J43</f>
        <v>10</v>
      </c>
      <c r="J46" s="1588">
        <f>+[11]momento4!K43</f>
        <v>10</v>
      </c>
      <c r="K46" s="1588">
        <f>+[11]momento4!L43</f>
        <v>0</v>
      </c>
      <c r="L46" s="1588">
        <f>+[11]momento4!M43</f>
        <v>0</v>
      </c>
      <c r="M46" s="1133"/>
    </row>
    <row r="47" spans="1:13" ht="11.25" customHeight="1" x14ac:dyDescent="0.2">
      <c r="A47" s="131"/>
      <c r="B47" s="133"/>
      <c r="C47" s="1597" t="s">
        <v>557</v>
      </c>
      <c r="D47" s="1597" t="s">
        <v>558</v>
      </c>
      <c r="E47" s="1588">
        <f>+[11]momento4!B44</f>
        <v>10441.30000000003</v>
      </c>
      <c r="F47" s="1588">
        <f>+[11]momento4!C44</f>
        <v>10321.000000000029</v>
      </c>
      <c r="G47" s="1588">
        <f>+[11]momento4!D44</f>
        <v>93.3</v>
      </c>
      <c r="H47" s="1588">
        <f>+[11]momento4!E44</f>
        <v>27</v>
      </c>
      <c r="I47" s="1588">
        <f>+[11]momento4!J44</f>
        <v>9</v>
      </c>
      <c r="J47" s="1588">
        <f>+[11]momento4!K44</f>
        <v>9</v>
      </c>
      <c r="K47" s="1588">
        <f>+[11]momento4!L44</f>
        <v>0</v>
      </c>
      <c r="L47" s="1588">
        <f>+[11]momento4!M44</f>
        <v>0</v>
      </c>
      <c r="M47" s="1133"/>
    </row>
    <row r="48" spans="1:13" ht="11.25" customHeight="1" x14ac:dyDescent="0.2">
      <c r="A48" s="131"/>
      <c r="B48" s="133"/>
      <c r="C48" s="1597" t="s">
        <v>360</v>
      </c>
      <c r="D48" s="1597" t="s">
        <v>360</v>
      </c>
      <c r="E48" s="1588">
        <f>+[11]momento4!B45</f>
        <v>2912.599999999999</v>
      </c>
      <c r="F48" s="1588">
        <f>+[11]momento4!C45</f>
        <v>2842.0999999999985</v>
      </c>
      <c r="G48" s="1588">
        <f>+[11]momento4!D45</f>
        <v>56.6</v>
      </c>
      <c r="H48" s="1588">
        <f>+[11]momento4!E45</f>
        <v>13.9</v>
      </c>
      <c r="I48" s="1588">
        <f>+[11]momento4!J45</f>
        <v>0</v>
      </c>
      <c r="J48" s="1588">
        <f>+[11]momento4!K45</f>
        <v>0</v>
      </c>
      <c r="K48" s="1588">
        <f>+[11]momento4!L45</f>
        <v>0</v>
      </c>
      <c r="L48" s="1588">
        <f>+[11]momento4!M45</f>
        <v>0</v>
      </c>
      <c r="M48" s="1133"/>
    </row>
    <row r="49" spans="1:13" ht="11.25" customHeight="1" x14ac:dyDescent="0.2">
      <c r="A49" s="131"/>
      <c r="B49" s="133"/>
      <c r="C49" s="1597" t="s">
        <v>559</v>
      </c>
      <c r="D49" s="1597" t="s">
        <v>560</v>
      </c>
      <c r="E49" s="1588">
        <f>+[11]momento4!B46</f>
        <v>17706.499999999884</v>
      </c>
      <c r="F49" s="1588">
        <f>+[11]momento4!C46</f>
        <v>17284.599999999886</v>
      </c>
      <c r="G49" s="1588">
        <f>+[11]momento4!D46</f>
        <v>386.89999999999986</v>
      </c>
      <c r="H49" s="1588">
        <f>+[11]momento4!E46</f>
        <v>35</v>
      </c>
      <c r="I49" s="1588">
        <f>+[11]momento4!J46</f>
        <v>0</v>
      </c>
      <c r="J49" s="1588">
        <f>+[11]momento4!K46</f>
        <v>0</v>
      </c>
      <c r="K49" s="1588">
        <f>+[11]momento4!L46</f>
        <v>0</v>
      </c>
      <c r="L49" s="1588">
        <f>+[11]momento4!M46</f>
        <v>0</v>
      </c>
      <c r="M49" s="1133"/>
    </row>
    <row r="50" spans="1:13" ht="11.25" customHeight="1" x14ac:dyDescent="0.2">
      <c r="A50" s="131"/>
      <c r="B50" s="133"/>
      <c r="C50" s="1597" t="s">
        <v>561</v>
      </c>
      <c r="D50" s="1597" t="s">
        <v>562</v>
      </c>
      <c r="E50" s="1588">
        <f>+[11]momento4!B47</f>
        <v>1808.5999999999972</v>
      </c>
      <c r="F50" s="1588">
        <f>+[11]momento4!C47</f>
        <v>1482.6999999999994</v>
      </c>
      <c r="G50" s="1588">
        <f>+[11]momento4!D47</f>
        <v>299.10000000000025</v>
      </c>
      <c r="H50" s="1588">
        <f>+[11]momento4!E47</f>
        <v>26.8</v>
      </c>
      <c r="I50" s="1588">
        <f>+[11]momento4!J47</f>
        <v>0</v>
      </c>
      <c r="J50" s="1588">
        <f>+[11]momento4!K47</f>
        <v>0</v>
      </c>
      <c r="K50" s="1588">
        <f>+[11]momento4!L47</f>
        <v>0</v>
      </c>
      <c r="L50" s="1588">
        <f>+[11]momento4!M47</f>
        <v>0</v>
      </c>
      <c r="M50" s="1133"/>
    </row>
    <row r="51" spans="1:13" ht="11.25" customHeight="1" x14ac:dyDescent="0.2">
      <c r="A51" s="131"/>
      <c r="B51" s="133"/>
      <c r="C51" s="1597" t="s">
        <v>362</v>
      </c>
      <c r="D51" s="1597" t="s">
        <v>362</v>
      </c>
      <c r="E51" s="1588">
        <f>+[11]momento4!B48</f>
        <v>2794.8999999999974</v>
      </c>
      <c r="F51" s="1588">
        <f>+[11]momento4!C48</f>
        <v>2717.3999999999978</v>
      </c>
      <c r="G51" s="1588">
        <f>+[11]momento4!D48</f>
        <v>68.8</v>
      </c>
      <c r="H51" s="1588">
        <f>+[11]momento4!E48</f>
        <v>8.6999999999999993</v>
      </c>
      <c r="I51" s="1588">
        <f>+[11]momento4!J48</f>
        <v>0</v>
      </c>
      <c r="J51" s="1588">
        <f>+[11]momento4!K48</f>
        <v>0</v>
      </c>
      <c r="K51" s="1588">
        <f>+[11]momento4!L48</f>
        <v>0</v>
      </c>
      <c r="L51" s="1588">
        <f>+[11]momento4!M48</f>
        <v>0</v>
      </c>
      <c r="M51" s="1133"/>
    </row>
    <row r="52" spans="1:13" ht="11.25" customHeight="1" x14ac:dyDescent="0.2">
      <c r="A52" s="131"/>
      <c r="B52" s="133"/>
      <c r="C52" s="1597" t="s">
        <v>563</v>
      </c>
      <c r="D52" s="1597" t="s">
        <v>564</v>
      </c>
      <c r="E52" s="1588">
        <f>+[11]momento4!B49</f>
        <v>1122.0999999999999</v>
      </c>
      <c r="F52" s="1588">
        <f>+[11]momento4!C49</f>
        <v>1060.8999999999999</v>
      </c>
      <c r="G52" s="1588">
        <f>+[11]momento4!D49</f>
        <v>55.8</v>
      </c>
      <c r="H52" s="1588">
        <f>+[11]momento4!E49</f>
        <v>5.4</v>
      </c>
      <c r="I52" s="1588">
        <f>+[11]momento4!J49</f>
        <v>0</v>
      </c>
      <c r="J52" s="1588">
        <f>+[11]momento4!K49</f>
        <v>0</v>
      </c>
      <c r="K52" s="1588">
        <f>+[11]momento4!L49</f>
        <v>0</v>
      </c>
      <c r="L52" s="1588">
        <f>+[11]momento4!M49</f>
        <v>0</v>
      </c>
      <c r="M52" s="1133"/>
    </row>
    <row r="53" spans="1:13" ht="11.25" customHeight="1" x14ac:dyDescent="0.2">
      <c r="A53" s="131"/>
      <c r="B53" s="133"/>
      <c r="C53" s="1597" t="s">
        <v>565</v>
      </c>
      <c r="D53" s="1597" t="s">
        <v>566</v>
      </c>
      <c r="E53" s="1588">
        <f>+[11]momento4!B50</f>
        <v>13.4</v>
      </c>
      <c r="F53" s="1588">
        <f>+[11]momento4!C50</f>
        <v>8</v>
      </c>
      <c r="G53" s="1588">
        <f>+[11]momento4!D50</f>
        <v>5.4</v>
      </c>
      <c r="H53" s="1588">
        <f>+[11]momento4!E50</f>
        <v>0</v>
      </c>
      <c r="I53" s="1588">
        <f>+[11]momento4!J50</f>
        <v>0</v>
      </c>
      <c r="J53" s="1588">
        <f>+[11]momento4!K50</f>
        <v>0</v>
      </c>
      <c r="K53" s="1588">
        <f>+[11]momento4!L50</f>
        <v>0</v>
      </c>
      <c r="L53" s="1588">
        <f>+[11]momento4!M50</f>
        <v>0</v>
      </c>
      <c r="M53" s="1133"/>
    </row>
    <row r="54" spans="1:13" ht="11.25" customHeight="1" x14ac:dyDescent="0.2">
      <c r="A54" s="131"/>
      <c r="B54" s="133"/>
      <c r="C54" s="1597" t="s">
        <v>567</v>
      </c>
      <c r="D54" s="1597" t="s">
        <v>567</v>
      </c>
      <c r="E54" s="1588">
        <f>+[11]momento4!B51</f>
        <v>719.90000000000009</v>
      </c>
      <c r="F54" s="1588">
        <f>+[11]momento4!C51</f>
        <v>534.90000000000009</v>
      </c>
      <c r="G54" s="1588">
        <f>+[11]momento4!D51</f>
        <v>0</v>
      </c>
      <c r="H54" s="1588">
        <f>+[11]momento4!E51</f>
        <v>185</v>
      </c>
      <c r="I54" s="1588">
        <f>+[11]momento4!J51</f>
        <v>0</v>
      </c>
      <c r="J54" s="1588">
        <f>+[11]momento4!K51</f>
        <v>0</v>
      </c>
      <c r="K54" s="1588">
        <f>+[11]momento4!L51</f>
        <v>0</v>
      </c>
      <c r="L54" s="1588">
        <f>+[11]momento4!M51</f>
        <v>0</v>
      </c>
      <c r="M54" s="1133"/>
    </row>
    <row r="55" spans="1:13" ht="12" customHeight="1" thickBot="1" x14ac:dyDescent="0.25">
      <c r="A55" s="131"/>
      <c r="B55" s="133"/>
      <c r="C55" s="1598"/>
      <c r="D55" s="1599"/>
      <c r="E55" s="847"/>
      <c r="F55" s="847"/>
      <c r="G55" s="847"/>
      <c r="H55" s="847"/>
      <c r="I55" s="847"/>
      <c r="J55" s="847"/>
      <c r="K55" s="847"/>
      <c r="L55" s="847"/>
      <c r="M55" s="452"/>
    </row>
    <row r="56" spans="1:13" ht="13.5" thickBot="1" x14ac:dyDescent="0.25">
      <c r="A56" s="131"/>
      <c r="B56" s="133"/>
      <c r="C56" s="1600" t="s">
        <v>568</v>
      </c>
      <c r="D56" s="1601"/>
      <c r="E56" s="1601"/>
      <c r="F56" s="1601"/>
      <c r="G56" s="1601"/>
      <c r="H56" s="1601"/>
      <c r="I56" s="1601"/>
      <c r="J56" s="1601"/>
      <c r="K56" s="1601"/>
      <c r="L56" s="1602"/>
      <c r="M56" s="452"/>
    </row>
    <row r="57" spans="1:13" ht="4.5" customHeight="1" x14ac:dyDescent="0.2">
      <c r="A57" s="131"/>
      <c r="B57" s="133"/>
      <c r="C57" s="1603"/>
      <c r="D57" s="1604"/>
      <c r="E57" s="1604"/>
      <c r="F57" s="1604"/>
      <c r="G57" s="1604"/>
      <c r="H57" s="1604"/>
      <c r="I57" s="1604"/>
      <c r="J57" s="1604"/>
      <c r="K57" s="1604"/>
      <c r="L57" s="1604"/>
      <c r="M57" s="452"/>
    </row>
    <row r="58" spans="1:13" ht="13.5" customHeight="1" x14ac:dyDescent="0.2">
      <c r="A58" s="131"/>
      <c r="B58" s="133"/>
      <c r="C58" s="1577">
        <f>+C6</f>
        <v>2015</v>
      </c>
      <c r="D58" s="1578"/>
      <c r="E58" s="1579" t="s">
        <v>474</v>
      </c>
      <c r="F58" s="1579"/>
      <c r="G58" s="1579"/>
      <c r="H58" s="1579"/>
      <c r="I58" s="1579" t="s">
        <v>515</v>
      </c>
      <c r="J58" s="1579"/>
      <c r="K58" s="1579"/>
      <c r="L58" s="1579"/>
      <c r="M58" s="452"/>
    </row>
    <row r="59" spans="1:13" s="1607" customFormat="1" ht="15" customHeight="1" x14ac:dyDescent="0.2">
      <c r="A59" s="1605"/>
      <c r="B59" s="1606"/>
      <c r="C59" s="1581"/>
      <c r="D59" s="1582"/>
      <c r="E59" s="1583" t="s">
        <v>474</v>
      </c>
      <c r="F59" s="1583" t="s">
        <v>516</v>
      </c>
      <c r="G59" s="1583" t="s">
        <v>517</v>
      </c>
      <c r="H59" s="1583" t="s">
        <v>518</v>
      </c>
      <c r="I59" s="1583" t="s">
        <v>474</v>
      </c>
      <c r="J59" s="1583" t="s">
        <v>516</v>
      </c>
      <c r="K59" s="1583" t="s">
        <v>517</v>
      </c>
      <c r="L59" s="1583" t="s">
        <v>518</v>
      </c>
      <c r="M59" s="1133"/>
    </row>
    <row r="60" spans="1:13" s="155" customFormat="1" x14ac:dyDescent="0.2">
      <c r="A60" s="153"/>
      <c r="B60" s="154"/>
      <c r="C60" s="1132"/>
      <c r="D60" s="1298" t="s">
        <v>68</v>
      </c>
      <c r="E60" s="1588">
        <f>+[11]momento4!B58</f>
        <v>208456.70000001372</v>
      </c>
      <c r="F60" s="1588">
        <f>+[11]momento4!C58</f>
        <v>201153.90000001321</v>
      </c>
      <c r="G60" s="1588">
        <f>+[11]momento4!D58</f>
        <v>6437.3000000000102</v>
      </c>
      <c r="H60" s="1588">
        <f>+[11]momento4!E58</f>
        <v>865.50000000000011</v>
      </c>
      <c r="I60" s="1588">
        <f>+[11]momento4!J58</f>
        <v>161</v>
      </c>
      <c r="J60" s="1588">
        <f>+[11]momento4!K58</f>
        <v>153</v>
      </c>
      <c r="K60" s="1588">
        <f>+[11]momento4!L58</f>
        <v>8</v>
      </c>
      <c r="L60" s="1588">
        <f>+[11]momento4!M58</f>
        <v>0</v>
      </c>
      <c r="M60" s="1133"/>
    </row>
    <row r="61" spans="1:13" s="155" customFormat="1" ht="11.25" customHeight="1" x14ac:dyDescent="0.2">
      <c r="A61" s="153"/>
      <c r="B61" s="154"/>
      <c r="C61" s="1608"/>
      <c r="D61" s="1609" t="s">
        <v>569</v>
      </c>
      <c r="E61" s="1610">
        <f>+[11]momento4!B59</f>
        <v>172.3</v>
      </c>
      <c r="F61" s="1610">
        <f>+[11]momento4!C59</f>
        <v>166.9</v>
      </c>
      <c r="G61" s="1610">
        <f>+[11]momento4!D59</f>
        <v>5.4</v>
      </c>
      <c r="H61" s="1610">
        <f>+[11]momento4!E59</f>
        <v>0</v>
      </c>
      <c r="I61" s="1610">
        <f>+[11]momento4!J59</f>
        <v>0</v>
      </c>
      <c r="J61" s="1610">
        <f>+[11]momento4!K59</f>
        <v>0</v>
      </c>
      <c r="K61" s="1610">
        <f>+[11]momento4!L59</f>
        <v>0</v>
      </c>
      <c r="L61" s="1610">
        <f>+[11]momento4!M59</f>
        <v>0</v>
      </c>
      <c r="M61" s="1133"/>
    </row>
    <row r="62" spans="1:13" s="155" customFormat="1" ht="11.25" customHeight="1" x14ac:dyDescent="0.2">
      <c r="A62" s="153"/>
      <c r="B62" s="154"/>
      <c r="C62" s="1608"/>
      <c r="D62" s="1611" t="s">
        <v>570</v>
      </c>
      <c r="E62" s="1610">
        <f>+[11]momento4!B60</f>
        <v>18141.900000000052</v>
      </c>
      <c r="F62" s="1610">
        <f>+[11]momento4!C60</f>
        <v>17464.300000000076</v>
      </c>
      <c r="G62" s="1610">
        <f>+[11]momento4!D60</f>
        <v>664.60000000000014</v>
      </c>
      <c r="H62" s="1610">
        <f>+[11]momento4!E60</f>
        <v>13</v>
      </c>
      <c r="I62" s="1610">
        <f>+[11]momento4!J60</f>
        <v>6</v>
      </c>
      <c r="J62" s="1610">
        <f>+[11]momento4!K60</f>
        <v>5</v>
      </c>
      <c r="K62" s="1610">
        <f>+[11]momento4!L60</f>
        <v>1</v>
      </c>
      <c r="L62" s="1610">
        <f>+[11]momento4!M60</f>
        <v>0</v>
      </c>
      <c r="M62" s="1133"/>
    </row>
    <row r="63" spans="1:13" s="155" customFormat="1" ht="11.25" customHeight="1" x14ac:dyDescent="0.2">
      <c r="A63" s="153"/>
      <c r="B63" s="154" t="s">
        <v>571</v>
      </c>
      <c r="C63" s="1608"/>
      <c r="D63" s="1611" t="s">
        <v>572</v>
      </c>
      <c r="E63" s="1610">
        <f>+[11]momento4!B61</f>
        <v>45347.499999999571</v>
      </c>
      <c r="F63" s="1610">
        <f>+[11]momento4!C61</f>
        <v>43544.79999999961</v>
      </c>
      <c r="G63" s="1610">
        <f>+[11]momento4!D61</f>
        <v>1726.1999999999994</v>
      </c>
      <c r="H63" s="1610">
        <f>+[11]momento4!E61</f>
        <v>76.5</v>
      </c>
      <c r="I63" s="1610">
        <f>+[11]momento4!J61</f>
        <v>27</v>
      </c>
      <c r="J63" s="1610">
        <f>+[11]momento4!K61</f>
        <v>26</v>
      </c>
      <c r="K63" s="1610">
        <f>+[11]momento4!L61</f>
        <v>1</v>
      </c>
      <c r="L63" s="1610">
        <f>+[11]momento4!M61</f>
        <v>0</v>
      </c>
      <c r="M63" s="1133"/>
    </row>
    <row r="64" spans="1:13" s="155" customFormat="1" ht="11.25" customHeight="1" x14ac:dyDescent="0.2">
      <c r="A64" s="153"/>
      <c r="B64" s="154"/>
      <c r="C64" s="1608"/>
      <c r="D64" s="1612" t="s">
        <v>573</v>
      </c>
      <c r="E64" s="1610">
        <f>+[11]momento4!B62</f>
        <v>58131.999999998814</v>
      </c>
      <c r="F64" s="1610">
        <f>+[11]momento4!C62</f>
        <v>55922.999999998901</v>
      </c>
      <c r="G64" s="1610">
        <f>+[11]momento4!D62</f>
        <v>2120.9999999999982</v>
      </c>
      <c r="H64" s="1610">
        <f>+[11]momento4!E62</f>
        <v>88</v>
      </c>
      <c r="I64" s="1610">
        <f>+[11]momento4!J62</f>
        <v>34</v>
      </c>
      <c r="J64" s="1610">
        <f>+[11]momento4!K62</f>
        <v>32</v>
      </c>
      <c r="K64" s="1610">
        <f>+[11]momento4!L62</f>
        <v>2</v>
      </c>
      <c r="L64" s="1610">
        <f>+[11]momento4!M62</f>
        <v>0</v>
      </c>
      <c r="M64" s="1133"/>
    </row>
    <row r="65" spans="1:13" s="155" customFormat="1" ht="11.25" customHeight="1" x14ac:dyDescent="0.2">
      <c r="A65" s="153"/>
      <c r="B65" s="154"/>
      <c r="C65" s="1608"/>
      <c r="D65" s="1609" t="s">
        <v>574</v>
      </c>
      <c r="E65" s="1610">
        <f>+[11]momento4!B63</f>
        <v>51538.199999999153</v>
      </c>
      <c r="F65" s="1610">
        <f>+[11]momento4!C63</f>
        <v>50199.099999999191</v>
      </c>
      <c r="G65" s="1610">
        <f>+[11]momento4!D63</f>
        <v>1282.9999999999995</v>
      </c>
      <c r="H65" s="1610">
        <f>+[11]momento4!E63</f>
        <v>56.1</v>
      </c>
      <c r="I65" s="1610">
        <f>+[11]momento4!J63</f>
        <v>58</v>
      </c>
      <c r="J65" s="1610">
        <f>+[11]momento4!K63</f>
        <v>55</v>
      </c>
      <c r="K65" s="1610">
        <f>+[11]momento4!L63</f>
        <v>3</v>
      </c>
      <c r="L65" s="1610">
        <f>+[11]momento4!M63</f>
        <v>0</v>
      </c>
      <c r="M65" s="1133"/>
    </row>
    <row r="66" spans="1:13" s="155" customFormat="1" ht="11.25" customHeight="1" x14ac:dyDescent="0.2">
      <c r="A66" s="153"/>
      <c r="B66" s="154"/>
      <c r="C66" s="1608"/>
      <c r="D66" s="1611" t="s">
        <v>575</v>
      </c>
      <c r="E66" s="1610">
        <f>+[11]momento4!B64</f>
        <v>27311.299999999675</v>
      </c>
      <c r="F66" s="1610">
        <f>+[11]momento4!C64</f>
        <v>26866.399999999681</v>
      </c>
      <c r="G66" s="1610">
        <f>+[11]momento4!D64</f>
        <v>414.60000000000008</v>
      </c>
      <c r="H66" s="1610">
        <f>+[11]momento4!E64</f>
        <v>30.299999999999997</v>
      </c>
      <c r="I66" s="1610">
        <f>+[11]momento4!J64</f>
        <v>30</v>
      </c>
      <c r="J66" s="1610">
        <f>+[11]momento4!K64</f>
        <v>29</v>
      </c>
      <c r="K66" s="1610">
        <f>+[11]momento4!L64</f>
        <v>1</v>
      </c>
      <c r="L66" s="1610">
        <f>+[11]momento4!M64</f>
        <v>0</v>
      </c>
      <c r="M66" s="1133"/>
    </row>
    <row r="67" spans="1:13" s="155" customFormat="1" ht="11.25" customHeight="1" x14ac:dyDescent="0.2">
      <c r="A67" s="153"/>
      <c r="B67" s="154"/>
      <c r="C67" s="1608"/>
      <c r="D67" s="1611" t="s">
        <v>502</v>
      </c>
      <c r="E67" s="1610">
        <f>+[11]momento4!B65</f>
        <v>2626.899999999996</v>
      </c>
      <c r="F67" s="1610">
        <f>+[11]momento4!C65</f>
        <v>2554.399999999996</v>
      </c>
      <c r="G67" s="1610">
        <f>+[11]momento4!D65</f>
        <v>66.8</v>
      </c>
      <c r="H67" s="1610">
        <f>+[11]momento4!E65</f>
        <v>5.7</v>
      </c>
      <c r="I67" s="1610">
        <f>+[11]momento4!J65</f>
        <v>3</v>
      </c>
      <c r="J67" s="1610">
        <f>+[11]momento4!K65</f>
        <v>3</v>
      </c>
      <c r="K67" s="1610">
        <f>+[11]momento4!L65</f>
        <v>0</v>
      </c>
      <c r="L67" s="1610">
        <f>+[11]momento4!M65</f>
        <v>0</v>
      </c>
      <c r="M67" s="1133"/>
    </row>
    <row r="68" spans="1:13" s="155" customFormat="1" ht="11.25" customHeight="1" x14ac:dyDescent="0.2">
      <c r="A68" s="153"/>
      <c r="B68" s="154"/>
      <c r="C68" s="1608"/>
      <c r="D68" s="1611" t="s">
        <v>567</v>
      </c>
      <c r="E68" s="1610">
        <f>+[11]momento4!B66</f>
        <v>5186.6000000000085</v>
      </c>
      <c r="F68" s="1610">
        <f>+[11]momento4!C66</f>
        <v>4434.9999999999991</v>
      </c>
      <c r="G68" s="1610">
        <f>+[11]momento4!D66</f>
        <v>155.69999999999999</v>
      </c>
      <c r="H68" s="1610">
        <f>+[11]momento4!E66</f>
        <v>595.9</v>
      </c>
      <c r="I68" s="1610">
        <f>+[11]momento4!J66</f>
        <v>3</v>
      </c>
      <c r="J68" s="1610">
        <f>+[11]momento4!K66</f>
        <v>3</v>
      </c>
      <c r="K68" s="1610">
        <f>+[11]momento4!L66</f>
        <v>0</v>
      </c>
      <c r="L68" s="1610">
        <f>+[11]momento4!M66</f>
        <v>0</v>
      </c>
      <c r="M68" s="1133"/>
    </row>
    <row r="69" spans="1:13" s="1593" customFormat="1" ht="11.25" customHeight="1" x14ac:dyDescent="0.2">
      <c r="A69" s="1591"/>
      <c r="B69" s="1613"/>
      <c r="C69" s="1614" t="s">
        <v>576</v>
      </c>
      <c r="D69" s="1615" t="s">
        <v>577</v>
      </c>
      <c r="E69" s="1615"/>
      <c r="F69" s="1615"/>
      <c r="G69" s="1615"/>
      <c r="H69" s="1615"/>
      <c r="I69" s="1614"/>
      <c r="J69" s="1614"/>
      <c r="K69" s="1616"/>
      <c r="L69" s="1616"/>
      <c r="M69" s="1617"/>
    </row>
    <row r="70" spans="1:13" ht="13.5" customHeight="1" x14ac:dyDescent="0.2">
      <c r="A70" s="133"/>
      <c r="B70" s="154"/>
      <c r="C70" s="1618" t="s">
        <v>578</v>
      </c>
      <c r="D70" s="147"/>
      <c r="E70" s="1134" t="s">
        <v>579</v>
      </c>
      <c r="F70" s="147"/>
      <c r="H70" s="147"/>
      <c r="I70" s="147"/>
      <c r="J70" s="147"/>
      <c r="K70" s="1168"/>
      <c r="L70" s="1168"/>
      <c r="M70" s="1133"/>
    </row>
    <row r="71" spans="1:13" x14ac:dyDescent="0.2">
      <c r="A71" s="131"/>
      <c r="B71" s="133"/>
      <c r="C71" s="133"/>
      <c r="D71" s="133"/>
      <c r="E71" s="133"/>
      <c r="F71" s="133"/>
      <c r="G71" s="133"/>
      <c r="H71" s="133"/>
      <c r="I71" s="133"/>
      <c r="J71" s="1458">
        <f>+[3]MES!$B$2</f>
        <v>43191</v>
      </c>
      <c r="K71" s="1458"/>
      <c r="L71" s="1458"/>
      <c r="M71" s="256">
        <v>17</v>
      </c>
    </row>
  </sheetData>
  <mergeCells count="35">
    <mergeCell ref="C58:D59"/>
    <mergeCell ref="E58:H58"/>
    <mergeCell ref="I58:L58"/>
    <mergeCell ref="D69:H69"/>
    <mergeCell ref="J71:L71"/>
    <mergeCell ref="C50:D50"/>
    <mergeCell ref="C51:D51"/>
    <mergeCell ref="C52:D52"/>
    <mergeCell ref="C53:D53"/>
    <mergeCell ref="C54:D54"/>
    <mergeCell ref="C56:L56"/>
    <mergeCell ref="C44:D44"/>
    <mergeCell ref="C45:D45"/>
    <mergeCell ref="C46:D46"/>
    <mergeCell ref="C47:D47"/>
    <mergeCell ref="C48:D48"/>
    <mergeCell ref="C49:D49"/>
    <mergeCell ref="C38:D38"/>
    <mergeCell ref="C39:D39"/>
    <mergeCell ref="C40:D40"/>
    <mergeCell ref="C41:D41"/>
    <mergeCell ref="C42:D42"/>
    <mergeCell ref="C43:D43"/>
    <mergeCell ref="C8:D8"/>
    <mergeCell ref="C9:D9"/>
    <mergeCell ref="C10:D10"/>
    <mergeCell ref="C11:D11"/>
    <mergeCell ref="C36:D36"/>
    <mergeCell ref="C37:D37"/>
    <mergeCell ref="B1:D1"/>
    <mergeCell ref="B2:D2"/>
    <mergeCell ref="C4:L4"/>
    <mergeCell ref="C6:D7"/>
    <mergeCell ref="E6:H6"/>
    <mergeCell ref="I6:L6"/>
  </mergeCells>
  <printOptions horizontalCentered="1"/>
  <pageMargins left="0.15748031496062992" right="0.15748031496062992" top="0.19685039370078741" bottom="0.19685039370078741" header="0" footer="0"/>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08" customWidth="1"/>
    <col min="2" max="2" width="2.5703125" style="408" customWidth="1"/>
    <col min="3" max="3" width="2" style="408" customWidth="1"/>
    <col min="4" max="4" width="14" style="408" customWidth="1"/>
    <col min="5" max="10" width="7" style="408" customWidth="1"/>
    <col min="11" max="11" width="8.140625" style="408" customWidth="1"/>
    <col min="12" max="12" width="28.42578125" style="408" customWidth="1"/>
    <col min="13" max="13" width="2.5703125" style="408" customWidth="1"/>
    <col min="14" max="14" width="1" style="408" customWidth="1"/>
    <col min="15" max="29" width="9.140625" style="408"/>
    <col min="30" max="30" width="15.140625" style="408" customWidth="1"/>
    <col min="31" max="34" width="6.42578125" style="408" customWidth="1"/>
    <col min="35" max="36" width="2.140625" style="408" customWidth="1"/>
    <col min="37" max="38" width="6.42578125" style="408" customWidth="1"/>
    <col min="39" max="39" width="15.140625" style="408" customWidth="1"/>
    <col min="40" max="41" width="6.42578125" style="408" customWidth="1"/>
    <col min="42" max="16384" width="9.140625" style="408"/>
  </cols>
  <sheetData>
    <row r="1" spans="1:41" ht="13.5" customHeight="1" x14ac:dyDescent="0.2">
      <c r="A1" s="403"/>
      <c r="B1" s="407"/>
      <c r="C1" s="407"/>
      <c r="D1" s="407"/>
      <c r="E1" s="407"/>
      <c r="F1" s="404"/>
      <c r="G1" s="404"/>
      <c r="H1" s="404"/>
      <c r="I1" s="404"/>
      <c r="J1" s="404"/>
      <c r="K1" s="404"/>
      <c r="L1" s="1512" t="s">
        <v>328</v>
      </c>
      <c r="M1" s="1512"/>
      <c r="N1" s="403"/>
    </row>
    <row r="2" spans="1:41" ht="6" customHeight="1" x14ac:dyDescent="0.2">
      <c r="A2" s="403"/>
      <c r="B2" s="1513"/>
      <c r="C2" s="1514"/>
      <c r="D2" s="1514"/>
      <c r="E2" s="522"/>
      <c r="F2" s="522"/>
      <c r="G2" s="522"/>
      <c r="H2" s="522"/>
      <c r="I2" s="522"/>
      <c r="J2" s="522"/>
      <c r="K2" s="522"/>
      <c r="L2" s="454"/>
      <c r="M2" s="413"/>
      <c r="N2" s="403"/>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row>
    <row r="3" spans="1:41" ht="11.25" customHeight="1" thickBot="1" x14ac:dyDescent="0.25">
      <c r="A3" s="403"/>
      <c r="B3" s="466"/>
      <c r="C3" s="413"/>
      <c r="D3" s="413"/>
      <c r="E3" s="413"/>
      <c r="F3" s="413"/>
      <c r="G3" s="413"/>
      <c r="H3" s="413"/>
      <c r="I3" s="413"/>
      <c r="J3" s="413"/>
      <c r="K3" s="413"/>
      <c r="L3" s="572" t="s">
        <v>73</v>
      </c>
      <c r="M3" s="413"/>
      <c r="N3" s="403"/>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row>
    <row r="4" spans="1:41" s="417" customFormat="1" ht="13.5" customHeight="1" thickBot="1" x14ac:dyDescent="0.25">
      <c r="A4" s="415"/>
      <c r="B4" s="567"/>
      <c r="C4" s="1503" t="s">
        <v>132</v>
      </c>
      <c r="D4" s="1504"/>
      <c r="E4" s="1504"/>
      <c r="F4" s="1504"/>
      <c r="G4" s="1504"/>
      <c r="H4" s="1504"/>
      <c r="I4" s="1504"/>
      <c r="J4" s="1504"/>
      <c r="K4" s="1504"/>
      <c r="L4" s="1505"/>
      <c r="M4" s="413"/>
      <c r="N4" s="415"/>
      <c r="O4" s="622"/>
      <c r="P4" s="622"/>
      <c r="Q4" s="622"/>
      <c r="R4" s="622"/>
      <c r="S4" s="622"/>
      <c r="T4" s="622"/>
      <c r="U4" s="622"/>
      <c r="V4" s="622"/>
      <c r="W4" s="622"/>
      <c r="X4" s="622"/>
      <c r="Y4" s="622"/>
      <c r="Z4" s="622"/>
      <c r="AA4" s="622"/>
      <c r="AB4" s="622"/>
      <c r="AC4" s="622"/>
      <c r="AD4" s="730"/>
      <c r="AE4" s="730"/>
      <c r="AF4" s="730"/>
      <c r="AG4" s="730"/>
      <c r="AH4" s="730"/>
      <c r="AI4" s="730"/>
      <c r="AJ4" s="730"/>
      <c r="AK4" s="730"/>
      <c r="AL4" s="730"/>
      <c r="AM4" s="730"/>
      <c r="AN4" s="730"/>
      <c r="AO4" s="730"/>
    </row>
    <row r="5" spans="1:41" s="736" customFormat="1" x14ac:dyDescent="0.2">
      <c r="B5" s="737"/>
      <c r="C5" s="1498" t="s">
        <v>133</v>
      </c>
      <c r="D5" s="1498"/>
      <c r="E5" s="576"/>
      <c r="F5" s="505"/>
      <c r="G5" s="505"/>
      <c r="H5" s="505"/>
      <c r="I5" s="505"/>
      <c r="J5" s="505"/>
      <c r="K5" s="505"/>
      <c r="L5" s="455"/>
      <c r="M5" s="455"/>
      <c r="N5" s="740"/>
      <c r="O5" s="738"/>
      <c r="P5" s="738"/>
      <c r="Q5" s="738"/>
      <c r="R5" s="738"/>
      <c r="S5" s="738"/>
      <c r="T5" s="738"/>
      <c r="U5" s="738"/>
      <c r="V5" s="738"/>
      <c r="W5" s="738"/>
      <c r="X5" s="738"/>
      <c r="Y5" s="738"/>
      <c r="Z5" s="738"/>
      <c r="AA5" s="738"/>
      <c r="AB5" s="738"/>
      <c r="AC5" s="738"/>
      <c r="AD5" s="739"/>
      <c r="AE5" s="739"/>
      <c r="AF5" s="739"/>
      <c r="AG5" s="739"/>
      <c r="AH5" s="739"/>
      <c r="AI5" s="739"/>
      <c r="AJ5" s="739"/>
      <c r="AK5" s="739"/>
      <c r="AL5" s="739"/>
      <c r="AM5" s="739"/>
      <c r="AO5" s="739"/>
    </row>
    <row r="6" spans="1:41" ht="13.5" customHeight="1" x14ac:dyDescent="0.2">
      <c r="A6" s="403"/>
      <c r="B6" s="466"/>
      <c r="C6" s="1498"/>
      <c r="D6" s="1498"/>
      <c r="E6" s="1510">
        <v>2017</v>
      </c>
      <c r="F6" s="1510"/>
      <c r="G6" s="1510"/>
      <c r="H6" s="1511">
        <v>2018</v>
      </c>
      <c r="I6" s="1510"/>
      <c r="J6" s="1510"/>
      <c r="K6" s="1515" t="str">
        <f xml:space="preserve"> CONCATENATE("valor médio de ",J7,H6)</f>
        <v>valor médio de mar.2018</v>
      </c>
      <c r="L6" s="505"/>
      <c r="M6" s="455"/>
      <c r="N6" s="571"/>
      <c r="O6" s="465"/>
      <c r="P6" s="465"/>
      <c r="Q6" s="465"/>
      <c r="R6" s="465"/>
      <c r="S6" s="465"/>
      <c r="T6" s="465"/>
      <c r="U6" s="465"/>
      <c r="V6" s="465"/>
      <c r="W6" s="465"/>
      <c r="X6" s="465"/>
      <c r="Y6" s="465"/>
      <c r="Z6" s="465"/>
      <c r="AA6" s="465"/>
      <c r="AB6" s="465"/>
      <c r="AC6" s="465"/>
      <c r="AD6" s="731"/>
      <c r="AE6" s="743" t="s">
        <v>341</v>
      </c>
      <c r="AF6" s="743"/>
      <c r="AG6" s="743" t="s">
        <v>342</v>
      </c>
      <c r="AH6" s="743"/>
      <c r="AI6" s="731"/>
      <c r="AJ6" s="731"/>
      <c r="AK6" s="731"/>
      <c r="AL6" s="731"/>
      <c r="AM6" s="731"/>
      <c r="AN6" s="744" t="str">
        <f>VLOOKUP(AI8,AJ8:AK9,2,FALSE)</f>
        <v>beneficiário</v>
      </c>
      <c r="AO6" s="743"/>
    </row>
    <row r="7" spans="1:41" ht="14.25" customHeight="1" x14ac:dyDescent="0.2">
      <c r="A7" s="403"/>
      <c r="B7" s="466"/>
      <c r="C7" s="443"/>
      <c r="D7" s="443"/>
      <c r="E7" s="1027" t="str">
        <f>+[7]dados_SS!B$5</f>
        <v>out.</v>
      </c>
      <c r="F7" s="1027" t="str">
        <f>+[7]dados_SS!C$5</f>
        <v>nov.</v>
      </c>
      <c r="G7" s="1027" t="str">
        <f>+[7]dados_SS!D$5</f>
        <v>dez.</v>
      </c>
      <c r="H7" s="1027" t="str">
        <f>+[7]dados_SS!E$5</f>
        <v>jan.</v>
      </c>
      <c r="I7" s="1027" t="str">
        <f>+[7]dados_SS!F$5</f>
        <v>fev.</v>
      </c>
      <c r="J7" s="1027" t="str">
        <f>+[7]dados_SS!G$5</f>
        <v>mar.</v>
      </c>
      <c r="K7" s="1516" t="e">
        <f xml:space="preserve"> CONCATENATE("valor médio de ",#REF!,#REF!)</f>
        <v>#REF!</v>
      </c>
      <c r="L7" s="455"/>
      <c r="M7" s="503"/>
      <c r="N7" s="571"/>
      <c r="O7" s="465"/>
      <c r="P7" s="465"/>
      <c r="Q7" s="465"/>
      <c r="R7" s="465"/>
      <c r="S7" s="465"/>
      <c r="T7" s="465"/>
      <c r="U7" s="465"/>
      <c r="V7" s="465"/>
      <c r="W7" s="465"/>
      <c r="X7" s="465"/>
      <c r="Y7" s="465"/>
      <c r="Z7" s="465"/>
      <c r="AA7" s="465"/>
      <c r="AB7" s="465"/>
      <c r="AC7" s="465"/>
      <c r="AD7" s="731"/>
      <c r="AE7" s="732" t="s">
        <v>343</v>
      </c>
      <c r="AF7" s="731" t="s">
        <v>68</v>
      </c>
      <c r="AG7" s="732" t="s">
        <v>343</v>
      </c>
      <c r="AH7" s="731" t="s">
        <v>68</v>
      </c>
      <c r="AI7" s="733"/>
      <c r="AJ7" s="731"/>
      <c r="AK7" s="731"/>
      <c r="AL7" s="731"/>
      <c r="AM7" s="731"/>
      <c r="AN7" s="732" t="s">
        <v>343</v>
      </c>
      <c r="AO7" s="731" t="s">
        <v>68</v>
      </c>
    </row>
    <row r="8" spans="1:41" s="671" customFormat="1" x14ac:dyDescent="0.2">
      <c r="A8" s="667"/>
      <c r="B8" s="668"/>
      <c r="C8" s="669" t="s">
        <v>68</v>
      </c>
      <c r="D8" s="670"/>
      <c r="E8" s="380">
        <f>+[7]dados_SS!B$28</f>
        <v>97052</v>
      </c>
      <c r="F8" s="380">
        <f>+[7]dados_SS!C$28</f>
        <v>98433</v>
      </c>
      <c r="G8" s="380">
        <f>+[7]dados_SS!D$28</f>
        <v>99870</v>
      </c>
      <c r="H8" s="380">
        <f>+[7]dados_SS!E$28</f>
        <v>100335</v>
      </c>
      <c r="I8" s="380">
        <f>+[7]dados_SS!F$28</f>
        <v>101290</v>
      </c>
      <c r="J8" s="380">
        <f>+[7]dados_SS!G$28</f>
        <v>101553</v>
      </c>
      <c r="K8" s="745">
        <f>+[7]dados_SS!$B$79</f>
        <v>257.53972106959498</v>
      </c>
      <c r="L8" s="672"/>
      <c r="M8" s="673"/>
      <c r="N8" s="667"/>
      <c r="O8" s="778"/>
      <c r="P8" s="777"/>
      <c r="Q8" s="778"/>
      <c r="R8" s="778"/>
      <c r="S8" s="674"/>
      <c r="T8" s="674"/>
      <c r="U8" s="674"/>
      <c r="V8" s="674"/>
      <c r="W8" s="674"/>
      <c r="X8" s="674"/>
      <c r="Y8" s="674"/>
      <c r="Z8" s="674"/>
      <c r="AA8" s="674"/>
      <c r="AB8" s="674"/>
      <c r="AC8" s="674"/>
      <c r="AD8" s="730" t="str">
        <f>+C9</f>
        <v>Aveiro</v>
      </c>
      <c r="AE8" s="734">
        <f>+K9</f>
        <v>256.79596525858699</v>
      </c>
      <c r="AF8" s="734">
        <f>+$K$8</f>
        <v>257.53972106959498</v>
      </c>
      <c r="AG8" s="734">
        <f>+K46</f>
        <v>122.891399962214</v>
      </c>
      <c r="AH8" s="734">
        <f t="shared" ref="AH8:AH27" si="0">+$K$45</f>
        <v>114.18586562370299</v>
      </c>
      <c r="AI8" s="730">
        <v>2</v>
      </c>
      <c r="AJ8" s="730">
        <v>1</v>
      </c>
      <c r="AK8" s="730" t="s">
        <v>341</v>
      </c>
      <c r="AL8" s="730"/>
      <c r="AM8" s="730" t="str">
        <f>+AD8</f>
        <v>Aveiro</v>
      </c>
      <c r="AN8" s="735">
        <f>INDEX($AD$7:$AH$27,MATCH($AM8,$AD$7:$AD$27,0),MATCH(AN$7,$AD$7:$AH$7,0)+2*($AI$8-1))</f>
        <v>122.891399962214</v>
      </c>
      <c r="AO8" s="735">
        <f>INDEX($AD$7:$AH$27,MATCH($AM8,$AD$7:$AD$27,0),MATCH(AO$7,$AD$7:$AH$7,0)+2*($AI$8-1))</f>
        <v>114.18586562370299</v>
      </c>
    </row>
    <row r="9" spans="1:41" x14ac:dyDescent="0.2">
      <c r="A9" s="403"/>
      <c r="B9" s="466"/>
      <c r="C9" s="95" t="s">
        <v>62</v>
      </c>
      <c r="D9" s="411"/>
      <c r="E9" s="332">
        <f>+[7]dados_SS!B8</f>
        <v>4947</v>
      </c>
      <c r="F9" s="332">
        <f>+[7]dados_SS!C8</f>
        <v>4858</v>
      </c>
      <c r="G9" s="332">
        <f>+[7]dados_SS!D8</f>
        <v>4837</v>
      </c>
      <c r="H9" s="332">
        <f>+[7]dados_SS!E8</f>
        <v>4920</v>
      </c>
      <c r="I9" s="332">
        <f>+[7]dados_SS!F8</f>
        <v>5004</v>
      </c>
      <c r="J9" s="332">
        <f>+[7]dados_SS!G8</f>
        <v>5068</v>
      </c>
      <c r="K9" s="746">
        <f>+[7]dados_SS!$B59</f>
        <v>256.79596525858699</v>
      </c>
      <c r="L9" s="455"/>
      <c r="M9" s="503"/>
      <c r="N9" s="403"/>
      <c r="O9" s="465"/>
      <c r="P9" s="465"/>
      <c r="Q9" s="465"/>
      <c r="R9" s="465"/>
      <c r="S9" s="465"/>
      <c r="T9" s="465"/>
      <c r="U9" s="465"/>
      <c r="V9" s="465"/>
      <c r="W9" s="465"/>
      <c r="X9" s="465"/>
      <c r="Y9" s="465"/>
      <c r="Z9" s="465"/>
      <c r="AA9" s="465"/>
      <c r="AB9" s="465"/>
      <c r="AC9" s="465"/>
      <c r="AD9" s="730" t="str">
        <f t="shared" ref="AD9:AD26" si="1">+C10</f>
        <v>Beja</v>
      </c>
      <c r="AE9" s="734">
        <f t="shared" ref="AE9:AE26" si="2">+K10</f>
        <v>326.141875367431</v>
      </c>
      <c r="AF9" s="734">
        <f t="shared" ref="AF9:AF27" si="3">+$K$8</f>
        <v>257.53972106959498</v>
      </c>
      <c r="AG9" s="734">
        <f t="shared" ref="AG9:AG26" si="4">+K47</f>
        <v>114.739882109617</v>
      </c>
      <c r="AH9" s="734">
        <f t="shared" si="0"/>
        <v>114.18586562370299</v>
      </c>
      <c r="AI9" s="731"/>
      <c r="AJ9" s="731">
        <v>2</v>
      </c>
      <c r="AK9" s="731" t="s">
        <v>342</v>
      </c>
      <c r="AL9" s="731"/>
      <c r="AM9" s="730" t="str">
        <f t="shared" ref="AM9:AM27" si="5">+AD9</f>
        <v>Beja</v>
      </c>
      <c r="AN9" s="735">
        <f t="shared" ref="AN9:AO27" si="6">INDEX($AD$7:$AH$27,MATCH($AM9,$AD$7:$AD$27,0),MATCH(AN$7,$AD$7:$AH$7,0)+2*($AI$8-1))</f>
        <v>114.739882109617</v>
      </c>
      <c r="AO9" s="735">
        <f t="shared" si="6"/>
        <v>114.18586562370299</v>
      </c>
    </row>
    <row r="10" spans="1:41" x14ac:dyDescent="0.2">
      <c r="A10" s="403"/>
      <c r="B10" s="466"/>
      <c r="C10" s="95" t="s">
        <v>55</v>
      </c>
      <c r="D10" s="411"/>
      <c r="E10" s="332">
        <f>+[7]dados_SS!B9</f>
        <v>1631</v>
      </c>
      <c r="F10" s="332">
        <f>+[7]dados_SS!C9</f>
        <v>1659</v>
      </c>
      <c r="G10" s="332">
        <f>+[7]dados_SS!D9</f>
        <v>1668</v>
      </c>
      <c r="H10" s="332">
        <f>+[7]dados_SS!E9</f>
        <v>1668</v>
      </c>
      <c r="I10" s="332">
        <f>+[7]dados_SS!F9</f>
        <v>1680</v>
      </c>
      <c r="J10" s="332">
        <f>+[7]dados_SS!G9</f>
        <v>1701</v>
      </c>
      <c r="K10" s="746">
        <f>+[7]dados_SS!$B60</f>
        <v>326.141875367431</v>
      </c>
      <c r="L10" s="455"/>
      <c r="M10" s="503"/>
      <c r="N10" s="403"/>
      <c r="O10" s="465"/>
      <c r="P10" s="465"/>
      <c r="Q10" s="465"/>
      <c r="R10" s="465"/>
      <c r="S10" s="465"/>
      <c r="T10" s="465"/>
      <c r="U10" s="465"/>
      <c r="V10" s="465"/>
      <c r="W10" s="465"/>
      <c r="X10" s="465"/>
      <c r="Y10" s="465"/>
      <c r="Z10" s="465"/>
      <c r="AA10" s="465"/>
      <c r="AB10" s="465"/>
      <c r="AC10" s="465"/>
      <c r="AD10" s="730" t="str">
        <f t="shared" si="1"/>
        <v>Braga</v>
      </c>
      <c r="AE10" s="734">
        <f t="shared" si="2"/>
        <v>244.667606447689</v>
      </c>
      <c r="AF10" s="734">
        <f t="shared" si="3"/>
        <v>257.53972106959498</v>
      </c>
      <c r="AG10" s="734">
        <f t="shared" si="4"/>
        <v>119.304032329824</v>
      </c>
      <c r="AH10" s="734">
        <f t="shared" si="0"/>
        <v>114.18586562370299</v>
      </c>
      <c r="AI10" s="731"/>
      <c r="AJ10" s="731"/>
      <c r="AK10" s="731"/>
      <c r="AL10" s="731"/>
      <c r="AM10" s="730" t="str">
        <f t="shared" si="5"/>
        <v>Braga</v>
      </c>
      <c r="AN10" s="735">
        <f t="shared" si="6"/>
        <v>119.304032329824</v>
      </c>
      <c r="AO10" s="735">
        <f t="shared" si="6"/>
        <v>114.18586562370299</v>
      </c>
    </row>
    <row r="11" spans="1:41" x14ac:dyDescent="0.2">
      <c r="A11" s="403"/>
      <c r="B11" s="466"/>
      <c r="C11" s="95" t="s">
        <v>64</v>
      </c>
      <c r="D11" s="411"/>
      <c r="E11" s="332">
        <f>+[7]dados_SS!B10</f>
        <v>3023</v>
      </c>
      <c r="F11" s="332">
        <f>+[7]dados_SS!C10</f>
        <v>3052</v>
      </c>
      <c r="G11" s="332">
        <f>+[7]dados_SS!D10</f>
        <v>3121</v>
      </c>
      <c r="H11" s="332">
        <f>+[7]dados_SS!E10</f>
        <v>3181</v>
      </c>
      <c r="I11" s="332">
        <f>+[7]dados_SS!F10</f>
        <v>3253</v>
      </c>
      <c r="J11" s="332">
        <f>+[7]dados_SS!G10</f>
        <v>3299</v>
      </c>
      <c r="K11" s="746">
        <f>+[7]dados_SS!$B61</f>
        <v>244.667606447689</v>
      </c>
      <c r="L11" s="455"/>
      <c r="M11" s="503"/>
      <c r="N11" s="403"/>
      <c r="O11" s="465"/>
      <c r="P11" s="465"/>
      <c r="Q11" s="465"/>
      <c r="R11" s="465"/>
      <c r="S11" s="465"/>
      <c r="T11" s="465"/>
      <c r="U11" s="465"/>
      <c r="V11" s="465"/>
      <c r="W11" s="465"/>
      <c r="X11" s="465"/>
      <c r="Y11" s="465"/>
      <c r="Z11" s="465"/>
      <c r="AA11" s="465"/>
      <c r="AB11" s="465"/>
      <c r="AC11" s="465"/>
      <c r="AD11" s="730" t="str">
        <f t="shared" si="1"/>
        <v>Bragança</v>
      </c>
      <c r="AE11" s="734">
        <f t="shared" si="2"/>
        <v>279.64655349794202</v>
      </c>
      <c r="AF11" s="734">
        <f t="shared" si="3"/>
        <v>257.53972106959498</v>
      </c>
      <c r="AG11" s="734">
        <f t="shared" si="4"/>
        <v>121.184329023629</v>
      </c>
      <c r="AH11" s="734">
        <f t="shared" si="0"/>
        <v>114.18586562370299</v>
      </c>
      <c r="AI11" s="731"/>
      <c r="AJ11" s="731"/>
      <c r="AK11" s="731"/>
      <c r="AL11" s="731"/>
      <c r="AM11" s="730" t="str">
        <f t="shared" si="5"/>
        <v>Bragança</v>
      </c>
      <c r="AN11" s="735">
        <f t="shared" si="6"/>
        <v>121.184329023629</v>
      </c>
      <c r="AO11" s="735">
        <f t="shared" si="6"/>
        <v>114.18586562370299</v>
      </c>
    </row>
    <row r="12" spans="1:41" x14ac:dyDescent="0.2">
      <c r="A12" s="403"/>
      <c r="B12" s="466"/>
      <c r="C12" s="95" t="s">
        <v>66</v>
      </c>
      <c r="D12" s="411"/>
      <c r="E12" s="332">
        <f>+[7]dados_SS!B11</f>
        <v>907</v>
      </c>
      <c r="F12" s="332">
        <f>+[7]dados_SS!C11</f>
        <v>918</v>
      </c>
      <c r="G12" s="332">
        <f>+[7]dados_SS!D11</f>
        <v>950</v>
      </c>
      <c r="H12" s="332">
        <f>+[7]dados_SS!E11</f>
        <v>952</v>
      </c>
      <c r="I12" s="332">
        <f>+[7]dados_SS!F11</f>
        <v>991</v>
      </c>
      <c r="J12" s="332">
        <f>+[7]dados_SS!G11</f>
        <v>972</v>
      </c>
      <c r="K12" s="746">
        <f>+[7]dados_SS!$B62</f>
        <v>279.64655349794202</v>
      </c>
      <c r="L12" s="455"/>
      <c r="M12" s="503"/>
      <c r="N12" s="403"/>
      <c r="AD12" s="730" t="str">
        <f t="shared" si="1"/>
        <v>Castelo Branco</v>
      </c>
      <c r="AE12" s="734">
        <f t="shared" si="2"/>
        <v>252.67702593659899</v>
      </c>
      <c r="AF12" s="734">
        <f t="shared" si="3"/>
        <v>257.53972106959498</v>
      </c>
      <c r="AG12" s="734">
        <f t="shared" si="4"/>
        <v>114.493246278402</v>
      </c>
      <c r="AH12" s="734">
        <f t="shared" si="0"/>
        <v>114.18586562370299</v>
      </c>
      <c r="AI12" s="733"/>
      <c r="AJ12" s="733"/>
      <c r="AK12" s="733"/>
      <c r="AL12" s="733"/>
      <c r="AM12" s="730" t="str">
        <f t="shared" si="5"/>
        <v>Castelo Branco</v>
      </c>
      <c r="AN12" s="735">
        <f t="shared" si="6"/>
        <v>114.493246278402</v>
      </c>
      <c r="AO12" s="735">
        <f t="shared" si="6"/>
        <v>114.18586562370299</v>
      </c>
    </row>
    <row r="13" spans="1:41" x14ac:dyDescent="0.2">
      <c r="A13" s="403"/>
      <c r="B13" s="466"/>
      <c r="C13" s="95" t="s">
        <v>75</v>
      </c>
      <c r="D13" s="411"/>
      <c r="E13" s="332">
        <f>+[7]dados_SS!B12</f>
        <v>1610</v>
      </c>
      <c r="F13" s="332">
        <f>+[7]dados_SS!C12</f>
        <v>1667</v>
      </c>
      <c r="G13" s="332">
        <f>+[7]dados_SS!D12</f>
        <v>1694</v>
      </c>
      <c r="H13" s="332">
        <f>+[7]dados_SS!E12</f>
        <v>1708</v>
      </c>
      <c r="I13" s="332">
        <f>+[7]dados_SS!F12</f>
        <v>1720</v>
      </c>
      <c r="J13" s="332">
        <f>+[7]dados_SS!G12</f>
        <v>1737</v>
      </c>
      <c r="K13" s="746">
        <f>+[7]dados_SS!$B63</f>
        <v>252.67702593659899</v>
      </c>
      <c r="L13" s="455"/>
      <c r="M13" s="503"/>
      <c r="N13" s="403"/>
      <c r="AD13" s="730" t="str">
        <f t="shared" si="1"/>
        <v>Coimbra</v>
      </c>
      <c r="AE13" s="734">
        <f t="shared" si="2"/>
        <v>229.38332335329301</v>
      </c>
      <c r="AF13" s="734">
        <f t="shared" si="3"/>
        <v>257.53972106959498</v>
      </c>
      <c r="AG13" s="734">
        <f t="shared" si="4"/>
        <v>125.709178102625</v>
      </c>
      <c r="AH13" s="734">
        <f t="shared" si="0"/>
        <v>114.18586562370299</v>
      </c>
      <c r="AI13" s="733"/>
      <c r="AJ13" s="733"/>
      <c r="AK13" s="733"/>
      <c r="AL13" s="733"/>
      <c r="AM13" s="730" t="str">
        <f t="shared" si="5"/>
        <v>Coimbra</v>
      </c>
      <c r="AN13" s="735">
        <f t="shared" si="6"/>
        <v>125.709178102625</v>
      </c>
      <c r="AO13" s="735">
        <f t="shared" si="6"/>
        <v>114.18586562370299</v>
      </c>
    </row>
    <row r="14" spans="1:41" x14ac:dyDescent="0.2">
      <c r="A14" s="403"/>
      <c r="B14" s="466"/>
      <c r="C14" s="95" t="s">
        <v>61</v>
      </c>
      <c r="D14" s="411"/>
      <c r="E14" s="332">
        <f>+[7]dados_SS!B13</f>
        <v>3550</v>
      </c>
      <c r="F14" s="332">
        <f>+[7]dados_SS!C13</f>
        <v>3570</v>
      </c>
      <c r="G14" s="332">
        <f>+[7]dados_SS!D13</f>
        <v>3581</v>
      </c>
      <c r="H14" s="332">
        <f>+[7]dados_SS!E13</f>
        <v>3636</v>
      </c>
      <c r="I14" s="332">
        <f>+[7]dados_SS!F13</f>
        <v>3697</v>
      </c>
      <c r="J14" s="332">
        <f>+[7]dados_SS!G13</f>
        <v>3675</v>
      </c>
      <c r="K14" s="746">
        <f>+[7]dados_SS!$B64</f>
        <v>229.38332335329301</v>
      </c>
      <c r="L14" s="455"/>
      <c r="M14" s="503"/>
      <c r="N14" s="403"/>
      <c r="AD14" s="730" t="str">
        <f t="shared" si="1"/>
        <v>Évora</v>
      </c>
      <c r="AE14" s="734">
        <f t="shared" si="2"/>
        <v>275.20676025917902</v>
      </c>
      <c r="AF14" s="734">
        <f t="shared" si="3"/>
        <v>257.53972106959498</v>
      </c>
      <c r="AG14" s="734">
        <f t="shared" si="4"/>
        <v>108.25890399320301</v>
      </c>
      <c r="AH14" s="734">
        <f t="shared" si="0"/>
        <v>114.18586562370299</v>
      </c>
      <c r="AI14" s="733"/>
      <c r="AJ14" s="733"/>
      <c r="AK14" s="733"/>
      <c r="AL14" s="733"/>
      <c r="AM14" s="730" t="str">
        <f t="shared" si="5"/>
        <v>Évora</v>
      </c>
      <c r="AN14" s="735">
        <f t="shared" si="6"/>
        <v>108.25890399320301</v>
      </c>
      <c r="AO14" s="735">
        <f t="shared" si="6"/>
        <v>114.18586562370299</v>
      </c>
    </row>
    <row r="15" spans="1:41" x14ac:dyDescent="0.2">
      <c r="A15" s="403"/>
      <c r="B15" s="466"/>
      <c r="C15" s="95" t="s">
        <v>56</v>
      </c>
      <c r="D15" s="411"/>
      <c r="E15" s="332">
        <f>+[7]dados_SS!B14</f>
        <v>1437</v>
      </c>
      <c r="F15" s="332">
        <f>+[7]dados_SS!C14</f>
        <v>1391</v>
      </c>
      <c r="G15" s="332">
        <f>+[7]dados_SS!D14</f>
        <v>1410</v>
      </c>
      <c r="H15" s="332">
        <f>+[7]dados_SS!E14</f>
        <v>1397</v>
      </c>
      <c r="I15" s="332">
        <f>+[7]dados_SS!F14</f>
        <v>1389</v>
      </c>
      <c r="J15" s="332">
        <f>+[7]dados_SS!G14</f>
        <v>1389</v>
      </c>
      <c r="K15" s="746">
        <f>+[7]dados_SS!$B65</f>
        <v>275.20676025917902</v>
      </c>
      <c r="L15" s="455"/>
      <c r="M15" s="503"/>
      <c r="N15" s="403"/>
      <c r="AD15" s="730" t="str">
        <f t="shared" si="1"/>
        <v>Faro</v>
      </c>
      <c r="AE15" s="734">
        <f t="shared" si="2"/>
        <v>265.130763473054</v>
      </c>
      <c r="AF15" s="734">
        <f t="shared" si="3"/>
        <v>257.53972106959498</v>
      </c>
      <c r="AG15" s="734">
        <f t="shared" si="4"/>
        <v>121.848882008944</v>
      </c>
      <c r="AH15" s="734">
        <f t="shared" si="0"/>
        <v>114.18586562370299</v>
      </c>
      <c r="AI15" s="733"/>
      <c r="AJ15" s="733"/>
      <c r="AK15" s="733"/>
      <c r="AL15" s="733"/>
      <c r="AM15" s="730" t="str">
        <f t="shared" si="5"/>
        <v>Faro</v>
      </c>
      <c r="AN15" s="735">
        <f t="shared" si="6"/>
        <v>121.848882008944</v>
      </c>
      <c r="AO15" s="735">
        <f t="shared" si="6"/>
        <v>114.18586562370299</v>
      </c>
    </row>
    <row r="16" spans="1:41" x14ac:dyDescent="0.2">
      <c r="A16" s="403"/>
      <c r="B16" s="466"/>
      <c r="C16" s="95" t="s">
        <v>74</v>
      </c>
      <c r="D16" s="411"/>
      <c r="E16" s="332">
        <f>+[7]dados_SS!B15</f>
        <v>2572</v>
      </c>
      <c r="F16" s="332">
        <f>+[7]dados_SS!C15</f>
        <v>2652</v>
      </c>
      <c r="G16" s="332">
        <f>+[7]dados_SS!D15</f>
        <v>2698</v>
      </c>
      <c r="H16" s="332">
        <f>+[7]dados_SS!E15</f>
        <v>2732</v>
      </c>
      <c r="I16" s="332">
        <f>+[7]dados_SS!F15</f>
        <v>2685</v>
      </c>
      <c r="J16" s="332">
        <f>+[7]dados_SS!G15</f>
        <v>2674</v>
      </c>
      <c r="K16" s="746">
        <f>+[7]dados_SS!$B66</f>
        <v>265.130763473054</v>
      </c>
      <c r="L16" s="455"/>
      <c r="M16" s="503"/>
      <c r="N16" s="403"/>
      <c r="AD16" s="730" t="str">
        <f t="shared" si="1"/>
        <v>Guarda</v>
      </c>
      <c r="AE16" s="734">
        <f t="shared" si="2"/>
        <v>268.44418113207502</v>
      </c>
      <c r="AF16" s="734">
        <f t="shared" si="3"/>
        <v>257.53972106959498</v>
      </c>
      <c r="AG16" s="734">
        <f t="shared" si="4"/>
        <v>114.775262988061</v>
      </c>
      <c r="AH16" s="734">
        <f t="shared" si="0"/>
        <v>114.18586562370299</v>
      </c>
      <c r="AI16" s="733"/>
      <c r="AJ16" s="733"/>
      <c r="AK16" s="733"/>
      <c r="AL16" s="733"/>
      <c r="AM16" s="730" t="str">
        <f t="shared" si="5"/>
        <v>Guarda</v>
      </c>
      <c r="AN16" s="735">
        <f t="shared" si="6"/>
        <v>114.775262988061</v>
      </c>
      <c r="AO16" s="735">
        <f t="shared" si="6"/>
        <v>114.18586562370299</v>
      </c>
    </row>
    <row r="17" spans="1:41" x14ac:dyDescent="0.2">
      <c r="A17" s="403"/>
      <c r="B17" s="466"/>
      <c r="C17" s="95" t="s">
        <v>76</v>
      </c>
      <c r="D17" s="411"/>
      <c r="E17" s="332">
        <f>+[7]dados_SS!B16</f>
        <v>1238</v>
      </c>
      <c r="F17" s="332">
        <f>+[7]dados_SS!C16</f>
        <v>1270</v>
      </c>
      <c r="G17" s="332">
        <f>+[7]dados_SS!D16</f>
        <v>1294</v>
      </c>
      <c r="H17" s="332">
        <f>+[7]dados_SS!E16</f>
        <v>1308</v>
      </c>
      <c r="I17" s="332">
        <f>+[7]dados_SS!F16</f>
        <v>1287</v>
      </c>
      <c r="J17" s="332">
        <f>+[7]dados_SS!G16</f>
        <v>1331</v>
      </c>
      <c r="K17" s="746">
        <f>+[7]dados_SS!$B67</f>
        <v>268.44418113207502</v>
      </c>
      <c r="L17" s="455"/>
      <c r="M17" s="503"/>
      <c r="N17" s="403"/>
      <c r="AD17" s="730" t="str">
        <f t="shared" si="1"/>
        <v>Leiria</v>
      </c>
      <c r="AE17" s="734">
        <f t="shared" si="2"/>
        <v>248.51604773269699</v>
      </c>
      <c r="AF17" s="734">
        <f t="shared" si="3"/>
        <v>257.53972106959498</v>
      </c>
      <c r="AG17" s="734">
        <f t="shared" si="4"/>
        <v>119.963391705069</v>
      </c>
      <c r="AH17" s="734">
        <f t="shared" si="0"/>
        <v>114.18586562370299</v>
      </c>
      <c r="AI17" s="733"/>
      <c r="AJ17" s="733"/>
      <c r="AK17" s="733"/>
      <c r="AL17" s="733"/>
      <c r="AM17" s="730" t="str">
        <f t="shared" si="5"/>
        <v>Leiria</v>
      </c>
      <c r="AN17" s="735">
        <f t="shared" si="6"/>
        <v>119.963391705069</v>
      </c>
      <c r="AO17" s="735">
        <f t="shared" si="6"/>
        <v>114.18586562370299</v>
      </c>
    </row>
    <row r="18" spans="1:41" x14ac:dyDescent="0.2">
      <c r="A18" s="403"/>
      <c r="B18" s="466"/>
      <c r="C18" s="95" t="s">
        <v>60</v>
      </c>
      <c r="D18" s="411"/>
      <c r="E18" s="332">
        <f>+[7]dados_SS!B17</f>
        <v>2017</v>
      </c>
      <c r="F18" s="332">
        <f>+[7]dados_SS!C17</f>
        <v>2017</v>
      </c>
      <c r="G18" s="332">
        <f>+[7]dados_SS!D17</f>
        <v>2078</v>
      </c>
      <c r="H18" s="332">
        <f>+[7]dados_SS!E17</f>
        <v>2100</v>
      </c>
      <c r="I18" s="332">
        <f>+[7]dados_SS!F17</f>
        <v>2129</v>
      </c>
      <c r="J18" s="332">
        <f>+[7]dados_SS!G17</f>
        <v>2103</v>
      </c>
      <c r="K18" s="746">
        <f>+[7]dados_SS!$B68</f>
        <v>248.51604773269699</v>
      </c>
      <c r="L18" s="455"/>
      <c r="M18" s="503"/>
      <c r="N18" s="403"/>
      <c r="AD18" s="730" t="str">
        <f t="shared" si="1"/>
        <v>Lisboa</v>
      </c>
      <c r="AE18" s="734">
        <f t="shared" si="2"/>
        <v>262.09499383960599</v>
      </c>
      <c r="AF18" s="734">
        <f t="shared" si="3"/>
        <v>257.53972106959498</v>
      </c>
      <c r="AG18" s="734">
        <f t="shared" si="4"/>
        <v>117.242483403061</v>
      </c>
      <c r="AH18" s="734">
        <f t="shared" si="0"/>
        <v>114.18586562370299</v>
      </c>
      <c r="AI18" s="733"/>
      <c r="AJ18" s="733"/>
      <c r="AK18" s="733"/>
      <c r="AL18" s="733"/>
      <c r="AM18" s="730" t="str">
        <f t="shared" si="5"/>
        <v>Lisboa</v>
      </c>
      <c r="AN18" s="735">
        <f t="shared" si="6"/>
        <v>117.242483403061</v>
      </c>
      <c r="AO18" s="735">
        <f t="shared" si="6"/>
        <v>114.18586562370299</v>
      </c>
    </row>
    <row r="19" spans="1:41" x14ac:dyDescent="0.2">
      <c r="A19" s="403"/>
      <c r="B19" s="466"/>
      <c r="C19" s="95" t="s">
        <v>59</v>
      </c>
      <c r="D19" s="411"/>
      <c r="E19" s="332">
        <f>+[7]dados_SS!B18</f>
        <v>17037</v>
      </c>
      <c r="F19" s="332">
        <f>+[7]dados_SS!C18</f>
        <v>17241</v>
      </c>
      <c r="G19" s="332">
        <f>+[7]dados_SS!D18</f>
        <v>17423</v>
      </c>
      <c r="H19" s="332">
        <f>+[7]dados_SS!E18</f>
        <v>17480</v>
      </c>
      <c r="I19" s="332">
        <f>+[7]dados_SS!F18</f>
        <v>17746</v>
      </c>
      <c r="J19" s="332">
        <f>+[7]dados_SS!G18</f>
        <v>17872</v>
      </c>
      <c r="K19" s="746">
        <f>+[7]dados_SS!$B69</f>
        <v>262.09499383960599</v>
      </c>
      <c r="L19" s="455"/>
      <c r="M19" s="503"/>
      <c r="N19" s="403"/>
      <c r="AD19" s="730" t="str">
        <f t="shared" si="1"/>
        <v>Portalegre</v>
      </c>
      <c r="AE19" s="734">
        <f t="shared" si="2"/>
        <v>307.12266819571897</v>
      </c>
      <c r="AF19" s="734">
        <f t="shared" si="3"/>
        <v>257.53972106959498</v>
      </c>
      <c r="AG19" s="734">
        <f t="shared" si="4"/>
        <v>117.39229982466399</v>
      </c>
      <c r="AH19" s="734">
        <f t="shared" si="0"/>
        <v>114.18586562370299</v>
      </c>
      <c r="AI19" s="733"/>
      <c r="AJ19" s="733"/>
      <c r="AK19" s="733"/>
      <c r="AL19" s="733"/>
      <c r="AM19" s="730" t="str">
        <f t="shared" si="5"/>
        <v>Portalegre</v>
      </c>
      <c r="AN19" s="735">
        <f t="shared" si="6"/>
        <v>117.39229982466399</v>
      </c>
      <c r="AO19" s="735">
        <f t="shared" si="6"/>
        <v>114.18586562370299</v>
      </c>
    </row>
    <row r="20" spans="1:41" x14ac:dyDescent="0.2">
      <c r="A20" s="403"/>
      <c r="B20" s="466"/>
      <c r="C20" s="95" t="s">
        <v>57</v>
      </c>
      <c r="D20" s="411"/>
      <c r="E20" s="332">
        <f>+[7]dados_SS!B19</f>
        <v>1265</v>
      </c>
      <c r="F20" s="332">
        <f>+[7]dados_SS!C19</f>
        <v>1276</v>
      </c>
      <c r="G20" s="332">
        <f>+[7]dados_SS!D19</f>
        <v>1306</v>
      </c>
      <c r="H20" s="332">
        <f>+[7]dados_SS!E19</f>
        <v>1285</v>
      </c>
      <c r="I20" s="332">
        <f>+[7]dados_SS!F19</f>
        <v>1297</v>
      </c>
      <c r="J20" s="332">
        <f>+[7]dados_SS!G19</f>
        <v>1308</v>
      </c>
      <c r="K20" s="746">
        <f>+[7]dados_SS!$B70</f>
        <v>307.12266819571897</v>
      </c>
      <c r="L20" s="455"/>
      <c r="M20" s="503"/>
      <c r="N20" s="403"/>
      <c r="AD20" s="730" t="str">
        <f t="shared" si="1"/>
        <v>Porto</v>
      </c>
      <c r="AE20" s="734">
        <f t="shared" si="2"/>
        <v>246.129345301981</v>
      </c>
      <c r="AF20" s="734">
        <f t="shared" si="3"/>
        <v>257.53972106959498</v>
      </c>
      <c r="AG20" s="734">
        <f t="shared" si="4"/>
        <v>115.144224027752</v>
      </c>
      <c r="AH20" s="734">
        <f t="shared" si="0"/>
        <v>114.18586562370299</v>
      </c>
      <c r="AI20" s="733"/>
      <c r="AJ20" s="733"/>
      <c r="AK20" s="733"/>
      <c r="AL20" s="733"/>
      <c r="AM20" s="730" t="str">
        <f t="shared" si="5"/>
        <v>Porto</v>
      </c>
      <c r="AN20" s="735">
        <f t="shared" si="6"/>
        <v>115.144224027752</v>
      </c>
      <c r="AO20" s="735">
        <f t="shared" si="6"/>
        <v>114.18586562370299</v>
      </c>
    </row>
    <row r="21" spans="1:41" x14ac:dyDescent="0.2">
      <c r="A21" s="403"/>
      <c r="B21" s="466"/>
      <c r="C21" s="95" t="s">
        <v>63</v>
      </c>
      <c r="D21" s="411"/>
      <c r="E21" s="332">
        <f>+[7]dados_SS!B20</f>
        <v>29647</v>
      </c>
      <c r="F21" s="332">
        <f>+[7]dados_SS!C20</f>
        <v>30077</v>
      </c>
      <c r="G21" s="332">
        <f>+[7]dados_SS!D20</f>
        <v>30631</v>
      </c>
      <c r="H21" s="332">
        <f>+[7]dados_SS!E20</f>
        <v>30701</v>
      </c>
      <c r="I21" s="332">
        <f>+[7]dados_SS!F20</f>
        <v>30739</v>
      </c>
      <c r="J21" s="332">
        <f>+[7]dados_SS!G20</f>
        <v>30763</v>
      </c>
      <c r="K21" s="746">
        <f>+[7]dados_SS!$B71</f>
        <v>246.129345301981</v>
      </c>
      <c r="L21" s="455"/>
      <c r="M21" s="503"/>
      <c r="N21" s="403"/>
      <c r="AD21" s="730" t="str">
        <f t="shared" si="1"/>
        <v>Santarém</v>
      </c>
      <c r="AE21" s="734">
        <f t="shared" si="2"/>
        <v>264.76642209072998</v>
      </c>
      <c r="AF21" s="734">
        <f t="shared" si="3"/>
        <v>257.53972106959498</v>
      </c>
      <c r="AG21" s="734">
        <f t="shared" si="4"/>
        <v>114.69290498974701</v>
      </c>
      <c r="AH21" s="734">
        <f t="shared" si="0"/>
        <v>114.18586562370299</v>
      </c>
      <c r="AI21" s="733"/>
      <c r="AJ21" s="733"/>
      <c r="AK21" s="733"/>
      <c r="AL21" s="733"/>
      <c r="AM21" s="730" t="str">
        <f t="shared" si="5"/>
        <v>Santarém</v>
      </c>
      <c r="AN21" s="735">
        <f t="shared" si="6"/>
        <v>114.69290498974701</v>
      </c>
      <c r="AO21" s="735">
        <f t="shared" si="6"/>
        <v>114.18586562370299</v>
      </c>
    </row>
    <row r="22" spans="1:41" x14ac:dyDescent="0.2">
      <c r="A22" s="403"/>
      <c r="B22" s="466"/>
      <c r="C22" s="95" t="s">
        <v>79</v>
      </c>
      <c r="D22" s="411"/>
      <c r="E22" s="332">
        <f>+[7]dados_SS!B21</f>
        <v>2510</v>
      </c>
      <c r="F22" s="332">
        <f>+[7]dados_SS!C21</f>
        <v>2501</v>
      </c>
      <c r="G22" s="332">
        <f>+[7]dados_SS!D21</f>
        <v>2531</v>
      </c>
      <c r="H22" s="332">
        <f>+[7]dados_SS!E21</f>
        <v>2523</v>
      </c>
      <c r="I22" s="332">
        <f>+[7]dados_SS!F21</f>
        <v>2546</v>
      </c>
      <c r="J22" s="332">
        <f>+[7]dados_SS!G21</f>
        <v>2539</v>
      </c>
      <c r="K22" s="746">
        <f>+[7]dados_SS!$B72</f>
        <v>264.76642209072998</v>
      </c>
      <c r="L22" s="455"/>
      <c r="M22" s="503"/>
      <c r="N22" s="403"/>
      <c r="AD22" s="730" t="str">
        <f t="shared" si="1"/>
        <v>Setúbal</v>
      </c>
      <c r="AE22" s="734">
        <f t="shared" si="2"/>
        <v>273.98051681614402</v>
      </c>
      <c r="AF22" s="734">
        <f t="shared" si="3"/>
        <v>257.53972106959498</v>
      </c>
      <c r="AG22" s="734">
        <f t="shared" si="4"/>
        <v>119.588285868076</v>
      </c>
      <c r="AH22" s="734">
        <f t="shared" si="0"/>
        <v>114.18586562370299</v>
      </c>
      <c r="AI22" s="733"/>
      <c r="AJ22" s="733"/>
      <c r="AK22" s="733"/>
      <c r="AL22" s="733"/>
      <c r="AM22" s="730" t="str">
        <f t="shared" si="5"/>
        <v>Setúbal</v>
      </c>
      <c r="AN22" s="735">
        <f t="shared" si="6"/>
        <v>119.588285868076</v>
      </c>
      <c r="AO22" s="735">
        <f t="shared" si="6"/>
        <v>114.18586562370299</v>
      </c>
    </row>
    <row r="23" spans="1:41" x14ac:dyDescent="0.2">
      <c r="A23" s="403"/>
      <c r="B23" s="466"/>
      <c r="C23" s="95" t="s">
        <v>58</v>
      </c>
      <c r="D23" s="411"/>
      <c r="E23" s="332">
        <f>+[7]dados_SS!B22</f>
        <v>8289</v>
      </c>
      <c r="F23" s="332">
        <f>+[7]dados_SS!C22</f>
        <v>8621</v>
      </c>
      <c r="G23" s="332">
        <f>+[7]dados_SS!D22</f>
        <v>8726</v>
      </c>
      <c r="H23" s="332">
        <f>+[7]dados_SS!E22</f>
        <v>8710</v>
      </c>
      <c r="I23" s="332">
        <f>+[7]dados_SS!F22</f>
        <v>8839</v>
      </c>
      <c r="J23" s="332">
        <f>+[7]dados_SS!G22</f>
        <v>8923</v>
      </c>
      <c r="K23" s="746">
        <f>+[7]dados_SS!$B73</f>
        <v>273.98051681614402</v>
      </c>
      <c r="L23" s="455"/>
      <c r="M23" s="503"/>
      <c r="N23" s="403"/>
      <c r="AD23" s="730" t="str">
        <f t="shared" si="1"/>
        <v>Viana do Castelo</v>
      </c>
      <c r="AE23" s="734">
        <f t="shared" si="2"/>
        <v>227.110485044462</v>
      </c>
      <c r="AF23" s="734">
        <f t="shared" si="3"/>
        <v>257.53972106959498</v>
      </c>
      <c r="AG23" s="734">
        <f t="shared" si="4"/>
        <v>122.679331877729</v>
      </c>
      <c r="AH23" s="734">
        <f t="shared" si="0"/>
        <v>114.18586562370299</v>
      </c>
      <c r="AI23" s="733"/>
      <c r="AJ23" s="733"/>
      <c r="AK23" s="733"/>
      <c r="AL23" s="733"/>
      <c r="AM23" s="730" t="str">
        <f t="shared" si="5"/>
        <v>Viana do Castelo</v>
      </c>
      <c r="AN23" s="735">
        <f t="shared" si="6"/>
        <v>122.679331877729</v>
      </c>
      <c r="AO23" s="735">
        <f t="shared" si="6"/>
        <v>114.18586562370299</v>
      </c>
    </row>
    <row r="24" spans="1:41" x14ac:dyDescent="0.2">
      <c r="A24" s="403"/>
      <c r="B24" s="466"/>
      <c r="C24" s="95" t="s">
        <v>65</v>
      </c>
      <c r="D24" s="411"/>
      <c r="E24" s="332">
        <f>+[7]dados_SS!B23</f>
        <v>1223</v>
      </c>
      <c r="F24" s="332">
        <f>+[7]dados_SS!C23</f>
        <v>1232</v>
      </c>
      <c r="G24" s="332">
        <f>+[7]dados_SS!D23</f>
        <v>1230</v>
      </c>
      <c r="H24" s="332">
        <f>+[7]dados_SS!E23</f>
        <v>1223</v>
      </c>
      <c r="I24" s="332">
        <f>+[7]dados_SS!F23</f>
        <v>1256</v>
      </c>
      <c r="J24" s="332">
        <f>+[7]dados_SS!G23</f>
        <v>1237</v>
      </c>
      <c r="K24" s="746">
        <f>+[7]dados_SS!$B74</f>
        <v>227.110485044462</v>
      </c>
      <c r="L24" s="455"/>
      <c r="M24" s="503"/>
      <c r="N24" s="403"/>
      <c r="AD24" s="730" t="str">
        <f t="shared" si="1"/>
        <v>Vila Real</v>
      </c>
      <c r="AE24" s="734">
        <f t="shared" si="2"/>
        <v>240.205639071701</v>
      </c>
      <c r="AF24" s="734">
        <f t="shared" si="3"/>
        <v>257.53972106959498</v>
      </c>
      <c r="AG24" s="734">
        <f t="shared" si="4"/>
        <v>121.983057167986</v>
      </c>
      <c r="AH24" s="734">
        <f t="shared" si="0"/>
        <v>114.18586562370299</v>
      </c>
      <c r="AI24" s="733"/>
      <c r="AJ24" s="733"/>
      <c r="AK24" s="733"/>
      <c r="AL24" s="733"/>
      <c r="AM24" s="730" t="str">
        <f t="shared" si="5"/>
        <v>Vila Real</v>
      </c>
      <c r="AN24" s="735">
        <f t="shared" si="6"/>
        <v>121.983057167986</v>
      </c>
      <c r="AO24" s="735">
        <f t="shared" si="6"/>
        <v>114.18586562370299</v>
      </c>
    </row>
    <row r="25" spans="1:41" x14ac:dyDescent="0.2">
      <c r="A25" s="403"/>
      <c r="B25" s="466"/>
      <c r="C25" s="95" t="s">
        <v>67</v>
      </c>
      <c r="D25" s="411"/>
      <c r="E25" s="332">
        <f>+[7]dados_SS!B24</f>
        <v>2782</v>
      </c>
      <c r="F25" s="332">
        <f>+[7]dados_SS!C24</f>
        <v>2821</v>
      </c>
      <c r="G25" s="332">
        <f>+[7]dados_SS!D24</f>
        <v>2839</v>
      </c>
      <c r="H25" s="332">
        <f>+[7]dados_SS!E24</f>
        <v>2874</v>
      </c>
      <c r="I25" s="332">
        <f>+[7]dados_SS!F24</f>
        <v>2927</v>
      </c>
      <c r="J25" s="332">
        <f>+[7]dados_SS!G24</f>
        <v>2888</v>
      </c>
      <c r="K25" s="746">
        <f>+[7]dados_SS!$B75</f>
        <v>240.205639071701</v>
      </c>
      <c r="L25" s="455"/>
      <c r="M25" s="503"/>
      <c r="N25" s="403"/>
      <c r="AD25" s="730" t="str">
        <f t="shared" si="1"/>
        <v>Viseu</v>
      </c>
      <c r="AE25" s="734">
        <f t="shared" si="2"/>
        <v>250.493700852351</v>
      </c>
      <c r="AF25" s="734">
        <f t="shared" si="3"/>
        <v>257.53972106959498</v>
      </c>
      <c r="AG25" s="734">
        <f t="shared" si="4"/>
        <v>118.317609090909</v>
      </c>
      <c r="AH25" s="734">
        <f t="shared" si="0"/>
        <v>114.18586562370299</v>
      </c>
      <c r="AI25" s="733"/>
      <c r="AJ25" s="733"/>
      <c r="AK25" s="733"/>
      <c r="AL25" s="733"/>
      <c r="AM25" s="730" t="str">
        <f t="shared" si="5"/>
        <v>Viseu</v>
      </c>
      <c r="AN25" s="735">
        <f t="shared" si="6"/>
        <v>118.317609090909</v>
      </c>
      <c r="AO25" s="735">
        <f t="shared" si="6"/>
        <v>114.18586562370299</v>
      </c>
    </row>
    <row r="26" spans="1:41" x14ac:dyDescent="0.2">
      <c r="A26" s="403"/>
      <c r="B26" s="466"/>
      <c r="C26" s="95" t="s">
        <v>77</v>
      </c>
      <c r="D26" s="411"/>
      <c r="E26" s="332">
        <f>+[7]dados_SS!B25</f>
        <v>3517</v>
      </c>
      <c r="F26" s="332">
        <f>+[7]dados_SS!C25</f>
        <v>3554</v>
      </c>
      <c r="G26" s="332">
        <f>+[7]dados_SS!D25</f>
        <v>3627</v>
      </c>
      <c r="H26" s="332">
        <f>+[7]dados_SS!E25</f>
        <v>3655</v>
      </c>
      <c r="I26" s="332">
        <f>+[7]dados_SS!F25</f>
        <v>3671</v>
      </c>
      <c r="J26" s="332">
        <f>+[7]dados_SS!G25</f>
        <v>3643</v>
      </c>
      <c r="K26" s="746">
        <f>+[7]dados_SS!$B76</f>
        <v>250.493700852351</v>
      </c>
      <c r="L26" s="455"/>
      <c r="M26" s="503"/>
      <c r="N26" s="403"/>
      <c r="AD26" s="730" t="str">
        <f t="shared" si="1"/>
        <v>Açores</v>
      </c>
      <c r="AE26" s="734">
        <f t="shared" si="2"/>
        <v>278.80390776698999</v>
      </c>
      <c r="AF26" s="734">
        <f t="shared" si="3"/>
        <v>257.53972106959498</v>
      </c>
      <c r="AG26" s="734">
        <f t="shared" si="4"/>
        <v>84.290742982938895</v>
      </c>
      <c r="AH26" s="734">
        <f t="shared" si="0"/>
        <v>114.18586562370299</v>
      </c>
      <c r="AI26" s="733"/>
      <c r="AJ26" s="733"/>
      <c r="AK26" s="733"/>
      <c r="AL26" s="733"/>
      <c r="AM26" s="730" t="str">
        <f t="shared" si="5"/>
        <v>Açores</v>
      </c>
      <c r="AN26" s="735">
        <f t="shared" si="6"/>
        <v>84.290742982938895</v>
      </c>
      <c r="AO26" s="735">
        <f t="shared" si="6"/>
        <v>114.18586562370299</v>
      </c>
    </row>
    <row r="27" spans="1:41" x14ac:dyDescent="0.2">
      <c r="A27" s="403"/>
      <c r="B27" s="466"/>
      <c r="C27" s="95" t="s">
        <v>130</v>
      </c>
      <c r="D27" s="411"/>
      <c r="E27" s="332">
        <f>+[7]dados_SS!B26</f>
        <v>6179</v>
      </c>
      <c r="F27" s="332">
        <f>+[7]dados_SS!C26</f>
        <v>6372</v>
      </c>
      <c r="G27" s="332">
        <f>+[7]dados_SS!D26</f>
        <v>6497</v>
      </c>
      <c r="H27" s="332">
        <f>+[7]dados_SS!E26</f>
        <v>6553</v>
      </c>
      <c r="I27" s="332">
        <f>+[7]dados_SS!F26</f>
        <v>6641</v>
      </c>
      <c r="J27" s="332">
        <f>+[7]dados_SS!G26</f>
        <v>6595</v>
      </c>
      <c r="K27" s="746">
        <f>+[7]dados_SS!$B77</f>
        <v>278.80390776698999</v>
      </c>
      <c r="L27" s="455"/>
      <c r="M27" s="503"/>
      <c r="N27" s="403"/>
      <c r="AD27" s="730" t="str">
        <f>+C28</f>
        <v>Madeira</v>
      </c>
      <c r="AE27" s="734">
        <f>+K28</f>
        <v>253.28035106966499</v>
      </c>
      <c r="AF27" s="734">
        <f t="shared" si="3"/>
        <v>257.53972106959498</v>
      </c>
      <c r="AG27" s="734">
        <f>+K65</f>
        <v>107.855659892548</v>
      </c>
      <c r="AH27" s="734">
        <f t="shared" si="0"/>
        <v>114.18586562370299</v>
      </c>
      <c r="AI27" s="733"/>
      <c r="AJ27" s="733"/>
      <c r="AK27" s="733"/>
      <c r="AL27" s="733"/>
      <c r="AM27" s="730" t="str">
        <f t="shared" si="5"/>
        <v>Madeira</v>
      </c>
      <c r="AN27" s="735">
        <f t="shared" si="6"/>
        <v>107.855659892548</v>
      </c>
      <c r="AO27" s="735">
        <f t="shared" si="6"/>
        <v>114.18586562370299</v>
      </c>
    </row>
    <row r="28" spans="1:41" x14ac:dyDescent="0.2">
      <c r="A28" s="403"/>
      <c r="B28" s="466"/>
      <c r="C28" s="95" t="s">
        <v>131</v>
      </c>
      <c r="D28" s="411"/>
      <c r="E28" s="332">
        <f>+[7]dados_SS!B27</f>
        <v>1671</v>
      </c>
      <c r="F28" s="332">
        <f>+[7]dados_SS!C27</f>
        <v>1684</v>
      </c>
      <c r="G28" s="332">
        <f>+[7]dados_SS!D27</f>
        <v>1729</v>
      </c>
      <c r="H28" s="332">
        <f>+[7]dados_SS!E27</f>
        <v>1729</v>
      </c>
      <c r="I28" s="332">
        <f>+[7]dados_SS!F27</f>
        <v>1793</v>
      </c>
      <c r="J28" s="332">
        <f>+[7]dados_SS!G27</f>
        <v>1836</v>
      </c>
      <c r="K28" s="746">
        <f>+[7]dados_SS!$B78</f>
        <v>253.28035106966499</v>
      </c>
      <c r="L28" s="455"/>
      <c r="M28" s="503"/>
      <c r="N28" s="403"/>
      <c r="AD28" s="674"/>
      <c r="AE28" s="720"/>
      <c r="AG28" s="720"/>
    </row>
    <row r="29" spans="1:41" ht="3.75" customHeight="1" x14ac:dyDescent="0.2">
      <c r="A29" s="403"/>
      <c r="B29" s="466"/>
      <c r="C29" s="95"/>
      <c r="D29" s="411"/>
      <c r="E29" s="332"/>
      <c r="F29" s="332"/>
      <c r="G29" s="332"/>
      <c r="H29" s="332"/>
      <c r="I29" s="332"/>
      <c r="J29" s="332"/>
      <c r="K29" s="333"/>
      <c r="L29" s="455"/>
      <c r="M29" s="503"/>
      <c r="N29" s="403"/>
      <c r="AD29" s="674"/>
      <c r="AE29" s="720"/>
      <c r="AG29" s="720"/>
    </row>
    <row r="30" spans="1:41" ht="15.75" customHeight="1" x14ac:dyDescent="0.2">
      <c r="A30" s="403"/>
      <c r="B30" s="466"/>
      <c r="C30" s="722"/>
      <c r="D30" s="762" t="s">
        <v>379</v>
      </c>
      <c r="E30" s="722"/>
      <c r="F30" s="722"/>
      <c r="G30" s="1508" t="str">
        <f>CONCATENATE("         … em"," ", [7]dados_SS!$H$1," ",H6)</f>
        <v xml:space="preserve">         … em março 2018</v>
      </c>
      <c r="H30" s="1508"/>
      <c r="I30" s="1508"/>
      <c r="J30" s="1508"/>
      <c r="K30" s="724"/>
      <c r="L30" s="724"/>
      <c r="M30" s="725"/>
      <c r="N30" s="403"/>
      <c r="AD30" s="674"/>
      <c r="AE30" s="720"/>
      <c r="AG30" s="720"/>
    </row>
    <row r="31" spans="1:41" x14ac:dyDescent="0.2">
      <c r="A31" s="403"/>
      <c r="B31" s="721"/>
      <c r="C31" s="722"/>
      <c r="D31" s="722"/>
      <c r="E31" s="722"/>
      <c r="F31" s="722"/>
      <c r="G31" s="722"/>
      <c r="H31" s="722"/>
      <c r="I31" s="723"/>
      <c r="J31" s="723"/>
      <c r="K31" s="724"/>
      <c r="L31" s="724"/>
      <c r="M31" s="725"/>
      <c r="N31" s="403"/>
    </row>
    <row r="32" spans="1:41" ht="12" customHeight="1" x14ac:dyDescent="0.2">
      <c r="A32" s="403"/>
      <c r="B32" s="466"/>
      <c r="C32" s="722"/>
      <c r="D32" s="722"/>
      <c r="E32" s="722"/>
      <c r="F32" s="722"/>
      <c r="G32" s="722"/>
      <c r="H32" s="722"/>
      <c r="I32" s="723"/>
      <c r="J32" s="723"/>
      <c r="K32" s="724"/>
      <c r="L32" s="724"/>
      <c r="M32" s="725"/>
      <c r="N32" s="403"/>
    </row>
    <row r="33" spans="1:41" ht="12" customHeight="1" x14ac:dyDescent="0.2">
      <c r="A33" s="403"/>
      <c r="B33" s="466"/>
      <c r="C33" s="722"/>
      <c r="D33" s="722"/>
      <c r="E33" s="722"/>
      <c r="F33" s="722"/>
      <c r="G33" s="722"/>
      <c r="H33" s="722"/>
      <c r="I33" s="723"/>
      <c r="J33" s="723"/>
      <c r="K33" s="724"/>
      <c r="L33" s="724"/>
      <c r="M33" s="725"/>
      <c r="N33" s="403"/>
    </row>
    <row r="34" spans="1:41" ht="12" customHeight="1" x14ac:dyDescent="0.2">
      <c r="A34" s="403"/>
      <c r="B34" s="466"/>
      <c r="C34" s="722"/>
      <c r="D34" s="722"/>
      <c r="E34" s="722"/>
      <c r="F34" s="722"/>
      <c r="G34" s="722"/>
      <c r="H34" s="722"/>
      <c r="I34" s="723"/>
      <c r="J34" s="723"/>
      <c r="K34" s="724"/>
      <c r="L34" s="724"/>
      <c r="M34" s="725"/>
      <c r="N34" s="403"/>
    </row>
    <row r="35" spans="1:41" ht="12" customHeight="1" x14ac:dyDescent="0.2">
      <c r="A35" s="403"/>
      <c r="B35" s="466"/>
      <c r="C35" s="722"/>
      <c r="D35" s="722"/>
      <c r="E35" s="722"/>
      <c r="F35" s="722"/>
      <c r="G35" s="722"/>
      <c r="H35" s="722"/>
      <c r="I35" s="723"/>
      <c r="J35" s="723"/>
      <c r="K35" s="724"/>
      <c r="L35" s="724"/>
      <c r="M35" s="725"/>
      <c r="N35" s="403"/>
    </row>
    <row r="36" spans="1:41" ht="27" customHeight="1" x14ac:dyDescent="0.2">
      <c r="A36" s="403"/>
      <c r="B36" s="466"/>
      <c r="C36" s="722"/>
      <c r="D36" s="722"/>
      <c r="E36" s="722"/>
      <c r="F36" s="722"/>
      <c r="G36" s="722"/>
      <c r="H36" s="722"/>
      <c r="I36" s="723"/>
      <c r="J36" s="723"/>
      <c r="K36" s="724"/>
      <c r="L36" s="724"/>
      <c r="M36" s="725"/>
      <c r="N36" s="403"/>
      <c r="AK36" s="430"/>
      <c r="AL36" s="430"/>
      <c r="AM36" s="430"/>
      <c r="AN36" s="430"/>
      <c r="AO36" s="430"/>
    </row>
    <row r="37" spans="1:41" ht="12" customHeight="1" x14ac:dyDescent="0.2">
      <c r="A37" s="403"/>
      <c r="B37" s="466"/>
      <c r="C37" s="722"/>
      <c r="D37" s="722"/>
      <c r="E37" s="722"/>
      <c r="F37" s="722"/>
      <c r="G37" s="722"/>
      <c r="H37" s="722"/>
      <c r="I37" s="723"/>
      <c r="J37" s="723"/>
      <c r="K37" s="724"/>
      <c r="L37" s="724"/>
      <c r="M37" s="725"/>
      <c r="N37" s="403"/>
      <c r="AK37" s="430"/>
      <c r="AL37" s="430"/>
      <c r="AM37" s="430"/>
      <c r="AN37" s="430"/>
      <c r="AO37" s="430"/>
    </row>
    <row r="38" spans="1:41" ht="12" customHeight="1" x14ac:dyDescent="0.2">
      <c r="A38" s="403"/>
      <c r="B38" s="466"/>
      <c r="C38" s="722"/>
      <c r="D38" s="722"/>
      <c r="E38" s="722"/>
      <c r="F38" s="722"/>
      <c r="G38" s="722"/>
      <c r="H38" s="722"/>
      <c r="I38" s="723"/>
      <c r="J38" s="723"/>
      <c r="K38" s="724"/>
      <c r="L38" s="724"/>
      <c r="M38" s="725"/>
      <c r="N38" s="403"/>
      <c r="AK38" s="430"/>
      <c r="AL38" s="430"/>
      <c r="AM38" s="430"/>
      <c r="AN38" s="430"/>
      <c r="AO38" s="430"/>
    </row>
    <row r="39" spans="1:41" ht="12" customHeight="1" x14ac:dyDescent="0.2">
      <c r="A39" s="403"/>
      <c r="B39" s="466"/>
      <c r="C39" s="726"/>
      <c r="D39" s="726"/>
      <c r="E39" s="726"/>
      <c r="F39" s="726"/>
      <c r="G39" s="726"/>
      <c r="H39" s="726"/>
      <c r="I39" s="726"/>
      <c r="J39" s="726"/>
      <c r="K39" s="727"/>
      <c r="L39" s="728"/>
      <c r="M39" s="729"/>
      <c r="N39" s="403"/>
      <c r="AK39" s="430"/>
      <c r="AL39" s="430"/>
      <c r="AM39" s="430"/>
      <c r="AN39" s="430"/>
      <c r="AO39" s="430"/>
    </row>
    <row r="40" spans="1:41" ht="3" customHeight="1" thickBot="1" x14ac:dyDescent="0.25">
      <c r="A40" s="403"/>
      <c r="B40" s="466"/>
      <c r="C40" s="455"/>
      <c r="D40" s="455"/>
      <c r="E40" s="455"/>
      <c r="F40" s="455"/>
      <c r="G40" s="455"/>
      <c r="H40" s="455"/>
      <c r="I40" s="455"/>
      <c r="J40" s="455"/>
      <c r="K40" s="675"/>
      <c r="L40" s="469"/>
      <c r="M40" s="523"/>
      <c r="N40" s="403"/>
      <c r="AK40" s="430"/>
      <c r="AL40" s="430"/>
      <c r="AM40" s="430"/>
      <c r="AN40" s="430"/>
      <c r="AO40" s="430"/>
    </row>
    <row r="41" spans="1:41" ht="13.5" customHeight="1" thickBot="1" x14ac:dyDescent="0.25">
      <c r="A41" s="403"/>
      <c r="B41" s="466"/>
      <c r="C41" s="1503" t="s">
        <v>305</v>
      </c>
      <c r="D41" s="1504"/>
      <c r="E41" s="1504"/>
      <c r="F41" s="1504"/>
      <c r="G41" s="1504"/>
      <c r="H41" s="1504"/>
      <c r="I41" s="1504"/>
      <c r="J41" s="1504"/>
      <c r="K41" s="1504"/>
      <c r="L41" s="1505"/>
      <c r="M41" s="523"/>
      <c r="N41" s="403"/>
      <c r="AK41" s="430"/>
      <c r="AL41" s="430"/>
      <c r="AM41" s="430"/>
      <c r="AN41" s="430"/>
      <c r="AO41" s="430"/>
    </row>
    <row r="42" spans="1:41" s="403" customFormat="1" ht="6.75" customHeight="1" x14ac:dyDescent="0.2">
      <c r="B42" s="466"/>
      <c r="C42" s="1415" t="s">
        <v>133</v>
      </c>
      <c r="D42" s="1415"/>
      <c r="E42" s="676"/>
      <c r="F42" s="676"/>
      <c r="G42" s="676"/>
      <c r="H42" s="676"/>
      <c r="I42" s="676"/>
      <c r="J42" s="676"/>
      <c r="K42" s="677"/>
      <c r="L42" s="677"/>
      <c r="M42" s="523"/>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30"/>
      <c r="AL42" s="430"/>
      <c r="AM42" s="430"/>
      <c r="AN42" s="430"/>
      <c r="AO42" s="430"/>
    </row>
    <row r="43" spans="1:41" ht="10.5" customHeight="1" x14ac:dyDescent="0.2">
      <c r="A43" s="403"/>
      <c r="B43" s="466"/>
      <c r="C43" s="1415"/>
      <c r="D43" s="1415"/>
      <c r="E43" s="1510">
        <v>2017</v>
      </c>
      <c r="F43" s="1510"/>
      <c r="G43" s="1510"/>
      <c r="H43" s="1511">
        <v>2018</v>
      </c>
      <c r="I43" s="1510"/>
      <c r="J43" s="1510"/>
      <c r="K43" s="1506" t="str">
        <f xml:space="preserve"> CONCATENATE("valor médio de ",J7,H6)</f>
        <v>valor médio de mar.2018</v>
      </c>
      <c r="L43" s="421"/>
      <c r="M43" s="413"/>
      <c r="N43" s="403"/>
      <c r="AK43" s="430"/>
      <c r="AL43" s="430"/>
      <c r="AM43" s="430"/>
      <c r="AN43" s="430"/>
      <c r="AO43" s="430"/>
    </row>
    <row r="44" spans="1:41" ht="15" customHeight="1" x14ac:dyDescent="0.2">
      <c r="A44" s="403"/>
      <c r="B44" s="466"/>
      <c r="C44" s="418"/>
      <c r="D44" s="418"/>
      <c r="E44" s="741" t="str">
        <f t="shared" ref="E44:J44" si="7">+E7</f>
        <v>out.</v>
      </c>
      <c r="F44" s="741" t="str">
        <f t="shared" si="7"/>
        <v>nov.</v>
      </c>
      <c r="G44" s="741" t="str">
        <f t="shared" si="7"/>
        <v>dez.</v>
      </c>
      <c r="H44" s="741" t="str">
        <f t="shared" si="7"/>
        <v>jan.</v>
      </c>
      <c r="I44" s="741" t="str">
        <f t="shared" si="7"/>
        <v>fev.</v>
      </c>
      <c r="J44" s="741" t="str">
        <f t="shared" si="7"/>
        <v>mar.</v>
      </c>
      <c r="K44" s="1507" t="e">
        <f xml:space="preserve"> CONCATENATE("valor médio de ",#REF!,#REF!)</f>
        <v>#REF!</v>
      </c>
      <c r="L44" s="421"/>
      <c r="M44" s="523"/>
      <c r="N44" s="403"/>
      <c r="AK44" s="430"/>
      <c r="AL44" s="430"/>
      <c r="AM44" s="430"/>
      <c r="AN44" s="430"/>
      <c r="AO44" s="430"/>
    </row>
    <row r="45" spans="1:41" s="426" customFormat="1" ht="13.5" customHeight="1" x14ac:dyDescent="0.2">
      <c r="A45" s="423"/>
      <c r="B45" s="678"/>
      <c r="C45" s="666" t="s">
        <v>68</v>
      </c>
      <c r="D45" s="490"/>
      <c r="E45" s="380">
        <f>+[7]dados_SS!B$54</f>
        <v>211698</v>
      </c>
      <c r="F45" s="380">
        <f>+[7]dados_SS!C$54</f>
        <v>214991</v>
      </c>
      <c r="G45" s="380">
        <f>+[7]dados_SS!D$54</f>
        <v>218433</v>
      </c>
      <c r="H45" s="380">
        <f>+[7]dados_SS!E$54</f>
        <v>218984</v>
      </c>
      <c r="I45" s="380">
        <f>+[7]dados_SS!F$54</f>
        <v>221687</v>
      </c>
      <c r="J45" s="380">
        <f>+[7]dados_SS!G$54</f>
        <v>223151</v>
      </c>
      <c r="K45" s="763">
        <f>+[7]dados_SS!$B$104</f>
        <v>114.18586562370299</v>
      </c>
      <c r="L45" s="335"/>
      <c r="M45" s="679"/>
      <c r="N45" s="423"/>
      <c r="O45" s="778"/>
      <c r="P45" s="777"/>
      <c r="Q45" s="778"/>
      <c r="R45" s="778"/>
      <c r="S45" s="408"/>
      <c r="T45" s="408"/>
      <c r="U45" s="408"/>
      <c r="V45" s="408"/>
      <c r="W45" s="408"/>
      <c r="X45" s="408"/>
      <c r="Y45" s="408"/>
      <c r="Z45" s="408"/>
      <c r="AA45" s="408"/>
      <c r="AB45" s="408"/>
      <c r="AC45" s="408"/>
      <c r="AD45" s="408"/>
      <c r="AE45" s="408"/>
      <c r="AF45" s="408"/>
      <c r="AG45" s="408"/>
      <c r="AH45" s="408"/>
      <c r="AI45" s="408"/>
      <c r="AJ45" s="408"/>
      <c r="AK45" s="430"/>
      <c r="AL45" s="430"/>
      <c r="AM45" s="430"/>
      <c r="AN45" s="742"/>
      <c r="AO45" s="742"/>
    </row>
    <row r="46" spans="1:41" ht="15" customHeight="1" x14ac:dyDescent="0.2">
      <c r="A46" s="403"/>
      <c r="B46" s="466"/>
      <c r="C46" s="95" t="s">
        <v>62</v>
      </c>
      <c r="D46" s="411"/>
      <c r="E46" s="332">
        <f>+[7]dados_SS!B34</f>
        <v>10214</v>
      </c>
      <c r="F46" s="332">
        <f>+[7]dados_SS!C34</f>
        <v>10020</v>
      </c>
      <c r="G46" s="332">
        <f>+[7]dados_SS!D34</f>
        <v>10012</v>
      </c>
      <c r="H46" s="332">
        <f>+[7]dados_SS!E34</f>
        <v>10137</v>
      </c>
      <c r="I46" s="332">
        <f>+[7]dados_SS!F34</f>
        <v>10307</v>
      </c>
      <c r="J46" s="332">
        <f>+[7]dados_SS!G34</f>
        <v>10491</v>
      </c>
      <c r="K46" s="747">
        <f>+[7]dados_SS!$B84</f>
        <v>122.891399962214</v>
      </c>
      <c r="L46" s="335"/>
      <c r="M46" s="523"/>
      <c r="N46" s="403"/>
      <c r="AK46" s="430"/>
      <c r="AL46" s="430"/>
      <c r="AM46" s="430"/>
      <c r="AN46" s="430"/>
      <c r="AO46" s="430"/>
    </row>
    <row r="47" spans="1:41" ht="11.65" customHeight="1" x14ac:dyDescent="0.2">
      <c r="A47" s="403"/>
      <c r="B47" s="466"/>
      <c r="C47" s="95" t="s">
        <v>55</v>
      </c>
      <c r="D47" s="411"/>
      <c r="E47" s="332">
        <f>+[7]dados_SS!B35</f>
        <v>4509</v>
      </c>
      <c r="F47" s="332">
        <f>+[7]dados_SS!C35</f>
        <v>4613</v>
      </c>
      <c r="G47" s="332">
        <f>+[7]dados_SS!D35</f>
        <v>4621</v>
      </c>
      <c r="H47" s="332">
        <f>+[7]dados_SS!E35</f>
        <v>4611</v>
      </c>
      <c r="I47" s="332">
        <f>+[7]dados_SS!F35</f>
        <v>4673</v>
      </c>
      <c r="J47" s="332">
        <f>+[7]dados_SS!G35</f>
        <v>4753</v>
      </c>
      <c r="K47" s="747">
        <f>+[7]dados_SS!$B85</f>
        <v>114.739882109617</v>
      </c>
      <c r="L47" s="335"/>
      <c r="M47" s="523"/>
      <c r="N47" s="403"/>
      <c r="AK47" s="430"/>
      <c r="AL47" s="430"/>
      <c r="AM47" s="430"/>
      <c r="AN47" s="430"/>
      <c r="AO47" s="430"/>
    </row>
    <row r="48" spans="1:41" ht="11.65" customHeight="1" x14ac:dyDescent="0.2">
      <c r="A48" s="403"/>
      <c r="B48" s="466"/>
      <c r="C48" s="95" t="s">
        <v>64</v>
      </c>
      <c r="D48" s="411"/>
      <c r="E48" s="332">
        <f>+[7]dados_SS!B36</f>
        <v>5948</v>
      </c>
      <c r="F48" s="332">
        <f>+[7]dados_SS!C36</f>
        <v>6045</v>
      </c>
      <c r="G48" s="332">
        <f>+[7]dados_SS!D36</f>
        <v>6257</v>
      </c>
      <c r="H48" s="332">
        <f>+[7]dados_SS!E36</f>
        <v>6326</v>
      </c>
      <c r="I48" s="332">
        <f>+[7]dados_SS!F36</f>
        <v>6490</v>
      </c>
      <c r="J48" s="332">
        <f>+[7]dados_SS!G36</f>
        <v>6632</v>
      </c>
      <c r="K48" s="747">
        <f>+[7]dados_SS!$B86</f>
        <v>119.304032329824</v>
      </c>
      <c r="L48" s="335"/>
      <c r="M48" s="523"/>
      <c r="N48" s="403"/>
      <c r="AK48" s="430"/>
      <c r="AL48" s="430"/>
      <c r="AM48" s="430"/>
      <c r="AN48" s="430"/>
      <c r="AO48" s="430"/>
    </row>
    <row r="49" spans="1:41" ht="11.65" customHeight="1" x14ac:dyDescent="0.2">
      <c r="A49" s="403"/>
      <c r="B49" s="466"/>
      <c r="C49" s="95" t="s">
        <v>66</v>
      </c>
      <c r="D49" s="411"/>
      <c r="E49" s="332">
        <f>+[7]dados_SS!B37</f>
        <v>2045</v>
      </c>
      <c r="F49" s="332">
        <f>+[7]dados_SS!C37</f>
        <v>2114</v>
      </c>
      <c r="G49" s="332">
        <f>+[7]dados_SS!D37</f>
        <v>2169</v>
      </c>
      <c r="H49" s="332">
        <f>+[7]dados_SS!E37</f>
        <v>2181</v>
      </c>
      <c r="I49" s="332">
        <f>+[7]dados_SS!F37</f>
        <v>2231</v>
      </c>
      <c r="J49" s="332">
        <f>+[7]dados_SS!G37</f>
        <v>2224</v>
      </c>
      <c r="K49" s="747">
        <f>+[7]dados_SS!$B87</f>
        <v>121.184329023629</v>
      </c>
      <c r="L49" s="680"/>
      <c r="M49" s="403"/>
      <c r="N49" s="403"/>
      <c r="AK49" s="430"/>
      <c r="AL49" s="430"/>
      <c r="AM49" s="430"/>
      <c r="AN49" s="430"/>
      <c r="AO49" s="430"/>
    </row>
    <row r="50" spans="1:41" ht="11.65" customHeight="1" x14ac:dyDescent="0.2">
      <c r="A50" s="403"/>
      <c r="B50" s="466"/>
      <c r="C50" s="95" t="s">
        <v>75</v>
      </c>
      <c r="D50" s="411"/>
      <c r="E50" s="332">
        <f>+[7]dados_SS!B38</f>
        <v>3427</v>
      </c>
      <c r="F50" s="332">
        <f>+[7]dados_SS!C38</f>
        <v>3593</v>
      </c>
      <c r="G50" s="332">
        <f>+[7]dados_SS!D38</f>
        <v>3669</v>
      </c>
      <c r="H50" s="332">
        <f>+[7]dados_SS!E38</f>
        <v>3650</v>
      </c>
      <c r="I50" s="332">
        <f>+[7]dados_SS!F38</f>
        <v>3700</v>
      </c>
      <c r="J50" s="332">
        <f>+[7]dados_SS!G38</f>
        <v>3695</v>
      </c>
      <c r="K50" s="747">
        <f>+[7]dados_SS!$B88</f>
        <v>114.493246278402</v>
      </c>
      <c r="L50" s="680"/>
      <c r="M50" s="403"/>
      <c r="N50" s="403"/>
      <c r="AK50" s="430"/>
      <c r="AL50" s="430"/>
      <c r="AM50" s="430"/>
      <c r="AN50" s="430"/>
      <c r="AO50" s="430"/>
    </row>
    <row r="51" spans="1:41" ht="11.65" customHeight="1" x14ac:dyDescent="0.2">
      <c r="A51" s="403"/>
      <c r="B51" s="466"/>
      <c r="C51" s="95" t="s">
        <v>61</v>
      </c>
      <c r="D51" s="411"/>
      <c r="E51" s="332">
        <f>+[7]dados_SS!B39</f>
        <v>6345</v>
      </c>
      <c r="F51" s="332">
        <f>+[7]dados_SS!C39</f>
        <v>6388</v>
      </c>
      <c r="G51" s="332">
        <f>+[7]dados_SS!D39</f>
        <v>6414</v>
      </c>
      <c r="H51" s="332">
        <f>+[7]dados_SS!E39</f>
        <v>6523</v>
      </c>
      <c r="I51" s="332">
        <f>+[7]dados_SS!F39</f>
        <v>6629</v>
      </c>
      <c r="J51" s="332">
        <f>+[7]dados_SS!G39</f>
        <v>6598</v>
      </c>
      <c r="K51" s="747">
        <f>+[7]dados_SS!$B89</f>
        <v>125.709178102625</v>
      </c>
      <c r="L51" s="680"/>
      <c r="M51" s="403"/>
      <c r="N51" s="403"/>
      <c r="AK51" s="430"/>
      <c r="AL51" s="430"/>
      <c r="AM51" s="430"/>
      <c r="AN51" s="430"/>
      <c r="AO51" s="430"/>
    </row>
    <row r="52" spans="1:41" ht="11.65" customHeight="1" x14ac:dyDescent="0.2">
      <c r="A52" s="403"/>
      <c r="B52" s="466"/>
      <c r="C52" s="95" t="s">
        <v>56</v>
      </c>
      <c r="D52" s="411"/>
      <c r="E52" s="332">
        <f>+[7]dados_SS!B40</f>
        <v>3461</v>
      </c>
      <c r="F52" s="332">
        <f>+[7]dados_SS!C40</f>
        <v>3355</v>
      </c>
      <c r="G52" s="332">
        <f>+[7]dados_SS!D40</f>
        <v>3412</v>
      </c>
      <c r="H52" s="332">
        <f>+[7]dados_SS!E40</f>
        <v>3402</v>
      </c>
      <c r="I52" s="332">
        <f>+[7]dados_SS!F40</f>
        <v>3417</v>
      </c>
      <c r="J52" s="332">
        <f>+[7]dados_SS!G40</f>
        <v>3435</v>
      </c>
      <c r="K52" s="747">
        <f>+[7]dados_SS!$B90</f>
        <v>108.25890399320301</v>
      </c>
      <c r="L52" s="680"/>
      <c r="M52" s="403"/>
      <c r="N52" s="403"/>
    </row>
    <row r="53" spans="1:41" ht="11.65" customHeight="1" x14ac:dyDescent="0.2">
      <c r="A53" s="403"/>
      <c r="B53" s="466"/>
      <c r="C53" s="95" t="s">
        <v>74</v>
      </c>
      <c r="D53" s="411"/>
      <c r="E53" s="332">
        <f>+[7]dados_SS!B41</f>
        <v>5229</v>
      </c>
      <c r="F53" s="332">
        <f>+[7]dados_SS!C41</f>
        <v>5331</v>
      </c>
      <c r="G53" s="332">
        <f>+[7]dados_SS!D41</f>
        <v>5446</v>
      </c>
      <c r="H53" s="332">
        <f>+[7]dados_SS!E41</f>
        <v>5514</v>
      </c>
      <c r="I53" s="332">
        <f>+[7]dados_SS!F41</f>
        <v>5610</v>
      </c>
      <c r="J53" s="332">
        <f>+[7]dados_SS!G41</f>
        <v>5712</v>
      </c>
      <c r="K53" s="747">
        <f>+[7]dados_SS!$B91</f>
        <v>121.848882008944</v>
      </c>
      <c r="L53" s="680"/>
      <c r="M53" s="403"/>
      <c r="N53" s="403"/>
    </row>
    <row r="54" spans="1:41" ht="11.65" customHeight="1" x14ac:dyDescent="0.2">
      <c r="A54" s="403"/>
      <c r="B54" s="466"/>
      <c r="C54" s="95" t="s">
        <v>76</v>
      </c>
      <c r="D54" s="411"/>
      <c r="E54" s="332">
        <f>+[7]dados_SS!B42</f>
        <v>2747</v>
      </c>
      <c r="F54" s="332">
        <f>+[7]dados_SS!C42</f>
        <v>2899</v>
      </c>
      <c r="G54" s="332">
        <f>+[7]dados_SS!D42</f>
        <v>2962</v>
      </c>
      <c r="H54" s="332">
        <f>+[7]dados_SS!E42</f>
        <v>2945</v>
      </c>
      <c r="I54" s="332">
        <f>+[7]dados_SS!F42</f>
        <v>2891</v>
      </c>
      <c r="J54" s="332">
        <f>+[7]dados_SS!G42</f>
        <v>2996</v>
      </c>
      <c r="K54" s="747">
        <f>+[7]dados_SS!$B92</f>
        <v>114.775262988061</v>
      </c>
      <c r="L54" s="680"/>
      <c r="M54" s="403"/>
      <c r="N54" s="403"/>
    </row>
    <row r="55" spans="1:41" ht="11.65" customHeight="1" x14ac:dyDescent="0.2">
      <c r="A55" s="403"/>
      <c r="B55" s="466"/>
      <c r="C55" s="95" t="s">
        <v>60</v>
      </c>
      <c r="D55" s="411"/>
      <c r="E55" s="332">
        <f>+[7]dados_SS!B43</f>
        <v>3973</v>
      </c>
      <c r="F55" s="332">
        <f>+[7]dados_SS!C43</f>
        <v>4056</v>
      </c>
      <c r="G55" s="332">
        <f>+[7]dados_SS!D43</f>
        <v>4180</v>
      </c>
      <c r="H55" s="332">
        <f>+[7]dados_SS!E43</f>
        <v>4170</v>
      </c>
      <c r="I55" s="332">
        <f>+[7]dados_SS!F43</f>
        <v>4269</v>
      </c>
      <c r="J55" s="332">
        <f>+[7]dados_SS!G43</f>
        <v>4275</v>
      </c>
      <c r="K55" s="747">
        <f>+[7]dados_SS!$B93</f>
        <v>119.963391705069</v>
      </c>
      <c r="L55" s="680"/>
      <c r="M55" s="403"/>
      <c r="N55" s="403"/>
    </row>
    <row r="56" spans="1:41" ht="11.65" customHeight="1" x14ac:dyDescent="0.2">
      <c r="A56" s="403"/>
      <c r="B56" s="466"/>
      <c r="C56" s="95" t="s">
        <v>59</v>
      </c>
      <c r="D56" s="411"/>
      <c r="E56" s="332">
        <f>+[7]dados_SS!B44</f>
        <v>37600</v>
      </c>
      <c r="F56" s="332">
        <f>+[7]dados_SS!C44</f>
        <v>38077</v>
      </c>
      <c r="G56" s="332">
        <f>+[7]dados_SS!D44</f>
        <v>38510</v>
      </c>
      <c r="H56" s="332">
        <f>+[7]dados_SS!E44</f>
        <v>38523</v>
      </c>
      <c r="I56" s="332">
        <f>+[7]dados_SS!F44</f>
        <v>39166</v>
      </c>
      <c r="J56" s="332">
        <f>+[7]dados_SS!G44</f>
        <v>39424</v>
      </c>
      <c r="K56" s="747">
        <f>+[7]dados_SS!$B94</f>
        <v>117.242483403061</v>
      </c>
      <c r="L56" s="680"/>
      <c r="M56" s="403"/>
      <c r="N56" s="403"/>
    </row>
    <row r="57" spans="1:41" ht="11.65" customHeight="1" x14ac:dyDescent="0.2">
      <c r="A57" s="403"/>
      <c r="B57" s="466"/>
      <c r="C57" s="95" t="s">
        <v>57</v>
      </c>
      <c r="D57" s="411"/>
      <c r="E57" s="332">
        <f>+[7]dados_SS!B45</f>
        <v>3198</v>
      </c>
      <c r="F57" s="332">
        <f>+[7]dados_SS!C45</f>
        <v>3270</v>
      </c>
      <c r="G57" s="332">
        <f>+[7]dados_SS!D45</f>
        <v>3338</v>
      </c>
      <c r="H57" s="332">
        <f>+[7]dados_SS!E45</f>
        <v>3306</v>
      </c>
      <c r="I57" s="332">
        <f>+[7]dados_SS!F45</f>
        <v>3329</v>
      </c>
      <c r="J57" s="332">
        <f>+[7]dados_SS!G45</f>
        <v>3355</v>
      </c>
      <c r="K57" s="747">
        <f>+[7]dados_SS!$B95</f>
        <v>117.39229982466399</v>
      </c>
      <c r="L57" s="680"/>
      <c r="M57" s="403"/>
      <c r="N57" s="403"/>
    </row>
    <row r="58" spans="1:41" ht="11.65" customHeight="1" x14ac:dyDescent="0.2">
      <c r="A58" s="403"/>
      <c r="B58" s="466"/>
      <c r="C58" s="95" t="s">
        <v>63</v>
      </c>
      <c r="D58" s="411"/>
      <c r="E58" s="332">
        <f>+[7]dados_SS!B46</f>
        <v>62572</v>
      </c>
      <c r="F58" s="332">
        <f>+[7]dados_SS!C46</f>
        <v>63464</v>
      </c>
      <c r="G58" s="332">
        <f>+[7]dados_SS!D46</f>
        <v>64494</v>
      </c>
      <c r="H58" s="332">
        <f>+[7]dados_SS!E46</f>
        <v>64592</v>
      </c>
      <c r="I58" s="332">
        <f>+[7]dados_SS!F46</f>
        <v>64768</v>
      </c>
      <c r="J58" s="332">
        <f>+[7]dados_SS!G46</f>
        <v>64964</v>
      </c>
      <c r="K58" s="747">
        <f>+[7]dados_SS!$B96</f>
        <v>115.144224027752</v>
      </c>
      <c r="L58" s="680"/>
      <c r="M58" s="403"/>
      <c r="N58" s="403"/>
    </row>
    <row r="59" spans="1:41" ht="11.65" customHeight="1" x14ac:dyDescent="0.2">
      <c r="A59" s="403"/>
      <c r="B59" s="466"/>
      <c r="C59" s="95" t="s">
        <v>79</v>
      </c>
      <c r="D59" s="411"/>
      <c r="E59" s="332">
        <f>+[7]dados_SS!B47</f>
        <v>5387</v>
      </c>
      <c r="F59" s="332">
        <f>+[7]dados_SS!C47</f>
        <v>5494</v>
      </c>
      <c r="G59" s="332">
        <f>+[7]dados_SS!D47</f>
        <v>5623</v>
      </c>
      <c r="H59" s="332">
        <f>+[7]dados_SS!E47</f>
        <v>5616</v>
      </c>
      <c r="I59" s="332">
        <f>+[7]dados_SS!F47</f>
        <v>5657</v>
      </c>
      <c r="J59" s="332">
        <f>+[7]dados_SS!G47</f>
        <v>5730</v>
      </c>
      <c r="K59" s="747">
        <f>+[7]dados_SS!$B97</f>
        <v>114.69290498974701</v>
      </c>
      <c r="L59" s="680"/>
      <c r="M59" s="403"/>
      <c r="N59" s="403"/>
    </row>
    <row r="60" spans="1:41" ht="11.65" customHeight="1" x14ac:dyDescent="0.2">
      <c r="A60" s="403"/>
      <c r="B60" s="466"/>
      <c r="C60" s="95" t="s">
        <v>58</v>
      </c>
      <c r="D60" s="411"/>
      <c r="E60" s="332">
        <f>+[7]dados_SS!B48</f>
        <v>18241</v>
      </c>
      <c r="F60" s="332">
        <f>+[7]dados_SS!C48</f>
        <v>18806</v>
      </c>
      <c r="G60" s="332">
        <f>+[7]dados_SS!D48</f>
        <v>19235</v>
      </c>
      <c r="H60" s="332">
        <f>+[7]dados_SS!E48</f>
        <v>19285</v>
      </c>
      <c r="I60" s="332">
        <f>+[7]dados_SS!F48</f>
        <v>19743</v>
      </c>
      <c r="J60" s="332">
        <f>+[7]dados_SS!G48</f>
        <v>20073</v>
      </c>
      <c r="K60" s="747">
        <f>+[7]dados_SS!$B98</f>
        <v>119.588285868076</v>
      </c>
      <c r="L60" s="680"/>
      <c r="M60" s="403"/>
      <c r="N60" s="403"/>
    </row>
    <row r="61" spans="1:41" ht="11.65" customHeight="1" x14ac:dyDescent="0.2">
      <c r="A61" s="403"/>
      <c r="B61" s="466"/>
      <c r="C61" s="95" t="s">
        <v>65</v>
      </c>
      <c r="D61" s="411"/>
      <c r="E61" s="332">
        <f>+[7]dados_SS!B49</f>
        <v>2205</v>
      </c>
      <c r="F61" s="332">
        <f>+[7]dados_SS!C49</f>
        <v>2230</v>
      </c>
      <c r="G61" s="332">
        <f>+[7]dados_SS!D49</f>
        <v>2255</v>
      </c>
      <c r="H61" s="332">
        <f>+[7]dados_SS!E49</f>
        <v>2230</v>
      </c>
      <c r="I61" s="332">
        <f>+[7]dados_SS!F49</f>
        <v>2264</v>
      </c>
      <c r="J61" s="332">
        <f>+[7]dados_SS!G49</f>
        <v>2235</v>
      </c>
      <c r="K61" s="747">
        <f>+[7]dados_SS!$B99</f>
        <v>122.679331877729</v>
      </c>
      <c r="L61" s="680"/>
      <c r="M61" s="403"/>
      <c r="N61" s="403"/>
    </row>
    <row r="62" spans="1:41" ht="11.65" customHeight="1" x14ac:dyDescent="0.2">
      <c r="A62" s="403"/>
      <c r="B62" s="466"/>
      <c r="C62" s="95" t="s">
        <v>67</v>
      </c>
      <c r="D62" s="411"/>
      <c r="E62" s="332">
        <f>+[7]dados_SS!B50</f>
        <v>5475</v>
      </c>
      <c r="F62" s="332">
        <f>+[7]dados_SS!C50</f>
        <v>5561</v>
      </c>
      <c r="G62" s="332">
        <f>+[7]dados_SS!D50</f>
        <v>5593</v>
      </c>
      <c r="H62" s="332">
        <f>+[7]dados_SS!E50</f>
        <v>5653</v>
      </c>
      <c r="I62" s="332">
        <f>+[7]dados_SS!F50</f>
        <v>5729</v>
      </c>
      <c r="J62" s="332">
        <f>+[7]dados_SS!G50</f>
        <v>5628</v>
      </c>
      <c r="K62" s="747">
        <f>+[7]dados_SS!$B100</f>
        <v>121.983057167986</v>
      </c>
      <c r="L62" s="680"/>
      <c r="M62" s="403"/>
      <c r="N62" s="403"/>
      <c r="P62" s="460"/>
    </row>
    <row r="63" spans="1:41" ht="11.65" customHeight="1" x14ac:dyDescent="0.2">
      <c r="A63" s="403"/>
      <c r="B63" s="466"/>
      <c r="C63" s="95" t="s">
        <v>77</v>
      </c>
      <c r="D63" s="411"/>
      <c r="E63" s="332">
        <f>+[7]dados_SS!B51</f>
        <v>7398</v>
      </c>
      <c r="F63" s="332">
        <f>+[7]dados_SS!C51</f>
        <v>7494</v>
      </c>
      <c r="G63" s="332">
        <f>+[7]dados_SS!D51</f>
        <v>7670</v>
      </c>
      <c r="H63" s="332">
        <f>+[7]dados_SS!E51</f>
        <v>7679</v>
      </c>
      <c r="I63" s="332">
        <f>+[7]dados_SS!F51</f>
        <v>7730</v>
      </c>
      <c r="J63" s="332">
        <f>+[7]dados_SS!G51</f>
        <v>7654</v>
      </c>
      <c r="K63" s="747">
        <f>+[7]dados_SS!$B101</f>
        <v>118.317609090909</v>
      </c>
      <c r="L63" s="680"/>
      <c r="M63" s="403"/>
      <c r="N63" s="403"/>
    </row>
    <row r="64" spans="1:41" ht="11.25" customHeight="1" x14ac:dyDescent="0.2">
      <c r="A64" s="403"/>
      <c r="B64" s="466"/>
      <c r="C64" s="95" t="s">
        <v>130</v>
      </c>
      <c r="D64" s="411"/>
      <c r="E64" s="332">
        <f>+[7]dados_SS!B52</f>
        <v>17888</v>
      </c>
      <c r="F64" s="332">
        <f>+[7]dados_SS!C52</f>
        <v>18342</v>
      </c>
      <c r="G64" s="332">
        <f>+[7]dados_SS!D52</f>
        <v>18661</v>
      </c>
      <c r="H64" s="332">
        <f>+[7]dados_SS!E52</f>
        <v>18710</v>
      </c>
      <c r="I64" s="332">
        <f>+[7]dados_SS!F52</f>
        <v>19007</v>
      </c>
      <c r="J64" s="332">
        <f>+[7]dados_SS!G52</f>
        <v>19038</v>
      </c>
      <c r="K64" s="747">
        <f>+[7]dados_SS!$B102</f>
        <v>84.290742982938895</v>
      </c>
      <c r="L64" s="680"/>
      <c r="M64" s="403"/>
      <c r="N64" s="403"/>
    </row>
    <row r="65" spans="1:15" ht="11.65" customHeight="1" x14ac:dyDescent="0.2">
      <c r="A65" s="403"/>
      <c r="B65" s="466"/>
      <c r="C65" s="95" t="s">
        <v>131</v>
      </c>
      <c r="D65" s="411"/>
      <c r="E65" s="332">
        <f>+[7]dados_SS!B53</f>
        <v>3839</v>
      </c>
      <c r="F65" s="332">
        <f>+[7]dados_SS!C53</f>
        <v>3839</v>
      </c>
      <c r="G65" s="332">
        <f>+[7]dados_SS!D53</f>
        <v>3916</v>
      </c>
      <c r="H65" s="332">
        <f>+[7]dados_SS!E53</f>
        <v>3935</v>
      </c>
      <c r="I65" s="332">
        <f>+[7]dados_SS!F53</f>
        <v>4077</v>
      </c>
      <c r="J65" s="332">
        <f>+[7]dados_SS!G53</f>
        <v>4239</v>
      </c>
      <c r="K65" s="747">
        <f>+[7]dados_SS!$B103</f>
        <v>107.855659892548</v>
      </c>
      <c r="L65" s="680"/>
      <c r="M65" s="403"/>
      <c r="N65" s="403"/>
    </row>
    <row r="66" spans="1:15" s="683" customFormat="1" ht="7.5" customHeight="1" x14ac:dyDescent="0.15">
      <c r="A66" s="681"/>
      <c r="B66" s="682"/>
      <c r="C66" s="1509" t="str">
        <f>CONCATENATE("notas: dados sujeitos a atualizações"".")</f>
        <v>notas: dados sujeitos a atualizações".</v>
      </c>
      <c r="D66" s="1509"/>
      <c r="E66" s="1509"/>
      <c r="F66" s="1509"/>
      <c r="G66" s="1509"/>
      <c r="H66" s="1509"/>
      <c r="I66" s="1509"/>
      <c r="J66" s="1509"/>
      <c r="K66" s="1509"/>
      <c r="L66" s="1509"/>
      <c r="M66" s="1087"/>
      <c r="N66" s="1087"/>
      <c r="O66" s="1087"/>
    </row>
    <row r="67" spans="1:15" ht="9" customHeight="1" x14ac:dyDescent="0.2">
      <c r="A67" s="403"/>
      <c r="B67" s="685"/>
      <c r="C67" s="686" t="s">
        <v>498</v>
      </c>
      <c r="D67" s="411"/>
      <c r="E67" s="684"/>
      <c r="F67" s="684"/>
      <c r="G67" s="684"/>
      <c r="H67" s="684"/>
      <c r="I67" s="687"/>
      <c r="J67" s="577"/>
      <c r="K67" s="577"/>
      <c r="L67" s="577"/>
      <c r="M67" s="523"/>
      <c r="N67" s="403"/>
    </row>
    <row r="68" spans="1:15" ht="13.5" customHeight="1" x14ac:dyDescent="0.2">
      <c r="A68" s="403"/>
      <c r="B68" s="682"/>
      <c r="C68" s="471" t="s">
        <v>422</v>
      </c>
      <c r="D68" s="411"/>
      <c r="E68" s="684"/>
      <c r="F68" s="684"/>
      <c r="G68" s="684"/>
      <c r="H68" s="684"/>
      <c r="I68" s="446" t="s">
        <v>134</v>
      </c>
      <c r="J68" s="577"/>
      <c r="K68" s="577"/>
      <c r="L68" s="577"/>
      <c r="M68" s="523"/>
      <c r="N68" s="403"/>
    </row>
    <row r="69" spans="1:15" ht="13.5" customHeight="1" x14ac:dyDescent="0.2">
      <c r="A69" s="403"/>
      <c r="B69" s="688">
        <v>18</v>
      </c>
      <c r="C69" s="1502">
        <f>+[3]MES!$B$2</f>
        <v>43191</v>
      </c>
      <c r="D69" s="1502"/>
      <c r="E69" s="1502"/>
      <c r="F69" s="1502"/>
      <c r="G69" s="413"/>
      <c r="H69" s="413"/>
      <c r="I69" s="413"/>
      <c r="J69" s="413"/>
      <c r="K69" s="413"/>
      <c r="L69" s="413"/>
      <c r="M69" s="413"/>
      <c r="N69" s="413"/>
    </row>
  </sheetData>
  <mergeCells count="15">
    <mergeCell ref="L1:M1"/>
    <mergeCell ref="B2:D2"/>
    <mergeCell ref="C4:L4"/>
    <mergeCell ref="C5:D6"/>
    <mergeCell ref="K6:K7"/>
    <mergeCell ref="E6:G6"/>
    <mergeCell ref="H6:J6"/>
    <mergeCell ref="C69:F69"/>
    <mergeCell ref="C41:L41"/>
    <mergeCell ref="C42:D43"/>
    <mergeCell ref="K43:K44"/>
    <mergeCell ref="G30:J30"/>
    <mergeCell ref="C66:L66"/>
    <mergeCell ref="E43:G43"/>
    <mergeCell ref="H43:J43"/>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152400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08" customWidth="1"/>
    <col min="2" max="2" width="2.5703125" style="408" customWidth="1"/>
    <col min="3" max="3" width="1.140625" style="408" customWidth="1"/>
    <col min="4" max="4" width="25.85546875" style="408" customWidth="1"/>
    <col min="5" max="10" width="7.5703125" style="419" customWidth="1"/>
    <col min="11" max="11" width="7.5703125" style="448" customWidth="1"/>
    <col min="12" max="12" width="7.5703125" style="419" customWidth="1"/>
    <col min="13" max="13" width="7.7109375" style="448" customWidth="1"/>
    <col min="14" max="14" width="2.5703125" style="408" customWidth="1"/>
    <col min="15" max="15" width="1" style="408" customWidth="1"/>
    <col min="16" max="16384" width="9.140625" style="408"/>
  </cols>
  <sheetData>
    <row r="1" spans="1:15" ht="13.5" customHeight="1" x14ac:dyDescent="0.2">
      <c r="A1" s="403"/>
      <c r="B1" s="1531" t="s">
        <v>329</v>
      </c>
      <c r="C1" s="1531"/>
      <c r="D1" s="1531"/>
      <c r="E1" s="405"/>
      <c r="F1" s="405"/>
      <c r="G1" s="405"/>
      <c r="H1" s="405"/>
      <c r="I1" s="405"/>
      <c r="J1" s="406"/>
      <c r="K1" s="690"/>
      <c r="L1" s="690"/>
      <c r="M1" s="690"/>
      <c r="N1" s="407"/>
      <c r="O1" s="403"/>
    </row>
    <row r="2" spans="1:15" ht="6" customHeight="1" x14ac:dyDescent="0.2">
      <c r="A2" s="403"/>
      <c r="B2" s="1532"/>
      <c r="C2" s="1532"/>
      <c r="D2" s="1532"/>
      <c r="E2" s="409"/>
      <c r="F2" s="410"/>
      <c r="G2" s="410"/>
      <c r="H2" s="410"/>
      <c r="I2" s="410"/>
      <c r="J2" s="410"/>
      <c r="K2" s="411"/>
      <c r="L2" s="410"/>
      <c r="M2" s="411"/>
      <c r="N2" s="412"/>
      <c r="O2" s="403"/>
    </row>
    <row r="3" spans="1:15" ht="13.5" customHeight="1" thickBot="1" x14ac:dyDescent="0.25">
      <c r="A3" s="403"/>
      <c r="B3" s="413"/>
      <c r="C3" s="413"/>
      <c r="D3" s="413"/>
      <c r="E3" s="410"/>
      <c r="F3" s="410"/>
      <c r="G3" s="410"/>
      <c r="H3" s="410"/>
      <c r="I3" s="410" t="s">
        <v>34</v>
      </c>
      <c r="J3" s="410"/>
      <c r="K3" s="572"/>
      <c r="L3" s="410"/>
      <c r="M3" s="1049" t="s">
        <v>73</v>
      </c>
      <c r="N3" s="414"/>
      <c r="O3" s="403"/>
    </row>
    <row r="4" spans="1:15" s="417" customFormat="1" ht="13.5" customHeight="1" thickBot="1" x14ac:dyDescent="0.25">
      <c r="A4" s="415"/>
      <c r="B4" s="416"/>
      <c r="C4" s="1533" t="s">
        <v>0</v>
      </c>
      <c r="D4" s="1534"/>
      <c r="E4" s="1534"/>
      <c r="F4" s="1534"/>
      <c r="G4" s="1534"/>
      <c r="H4" s="1534"/>
      <c r="I4" s="1534"/>
      <c r="J4" s="1534"/>
      <c r="K4" s="1534"/>
      <c r="L4" s="1534"/>
      <c r="M4" s="1535"/>
      <c r="N4" s="414"/>
      <c r="O4" s="403"/>
    </row>
    <row r="5" spans="1:15" ht="4.5" customHeight="1" x14ac:dyDescent="0.2">
      <c r="A5" s="403"/>
      <c r="B5" s="413"/>
      <c r="C5" s="1415" t="s">
        <v>78</v>
      </c>
      <c r="D5" s="1415"/>
      <c r="F5" s="846"/>
      <c r="G5" s="846"/>
      <c r="H5" s="846"/>
      <c r="I5" s="420"/>
      <c r="J5" s="420"/>
      <c r="K5" s="420"/>
      <c r="L5" s="420"/>
      <c r="M5" s="420"/>
      <c r="N5" s="414"/>
      <c r="O5" s="403"/>
    </row>
    <row r="6" spans="1:15" ht="12" customHeight="1" x14ac:dyDescent="0.2">
      <c r="A6" s="403"/>
      <c r="B6" s="413"/>
      <c r="C6" s="1415"/>
      <c r="D6" s="1415"/>
      <c r="E6" s="1417">
        <v>2017</v>
      </c>
      <c r="F6" s="1417"/>
      <c r="G6" s="1417"/>
      <c r="H6" s="1417"/>
      <c r="I6" s="1417"/>
      <c r="J6" s="1538"/>
      <c r="K6" s="1537">
        <v>2018</v>
      </c>
      <c r="L6" s="1417"/>
      <c r="M6" s="1417"/>
      <c r="N6" s="414"/>
      <c r="O6" s="403"/>
    </row>
    <row r="7" spans="1:15" s="417" customFormat="1" ht="12.75" customHeight="1" x14ac:dyDescent="0.2">
      <c r="A7" s="415"/>
      <c r="B7" s="416"/>
      <c r="C7" s="422"/>
      <c r="D7" s="422"/>
      <c r="E7" s="832" t="str">
        <f>+[7]dados_SS!$D$142</f>
        <v>jul.</v>
      </c>
      <c r="F7" s="832" t="str">
        <f>+[7]dados_SS!$G$142</f>
        <v>ago.</v>
      </c>
      <c r="G7" s="748" t="str">
        <f>+[7]dados_SS!$J$142</f>
        <v>set.</v>
      </c>
      <c r="H7" s="833" t="str">
        <f>+[7]dados_SS!$M$142</f>
        <v>out.</v>
      </c>
      <c r="I7" s="832" t="str">
        <f>+[7]dados_SS!$P$142</f>
        <v>nov.</v>
      </c>
      <c r="J7" s="833" t="str">
        <f>+[7]dados_SS!$S$142</f>
        <v>dez.</v>
      </c>
      <c r="K7" s="833" t="str">
        <f>+[7]dados_SS!$V$142</f>
        <v>jan.</v>
      </c>
      <c r="L7" s="833" t="str">
        <f>+[7]dados_SS!$Y$142</f>
        <v>fev.</v>
      </c>
      <c r="M7" s="833" t="str">
        <f>+[7]dados_SS!$AB$142</f>
        <v>mar.</v>
      </c>
      <c r="N7" s="414"/>
      <c r="O7" s="403"/>
    </row>
    <row r="8" spans="1:15" s="426" customFormat="1" ht="12.75" customHeight="1" x14ac:dyDescent="0.2">
      <c r="A8" s="423"/>
      <c r="B8" s="424"/>
      <c r="C8" s="1523" t="s">
        <v>475</v>
      </c>
      <c r="D8" s="1523"/>
      <c r="E8" s="425"/>
      <c r="F8" s="425"/>
      <c r="G8" s="425"/>
      <c r="H8" s="425"/>
      <c r="I8" s="425"/>
      <c r="J8" s="425"/>
      <c r="K8" s="425"/>
      <c r="L8" s="425"/>
      <c r="M8" s="425"/>
      <c r="N8" s="414"/>
      <c r="O8" s="403"/>
    </row>
    <row r="9" spans="1:15" ht="11.25" customHeight="1" x14ac:dyDescent="0.2">
      <c r="A9" s="403"/>
      <c r="B9" s="1041"/>
      <c r="C9" s="1036" t="s">
        <v>135</v>
      </c>
      <c r="D9" s="1042"/>
      <c r="E9" s="1043">
        <f>+[7]dados_SS!B169</f>
        <v>233731</v>
      </c>
      <c r="F9" s="1043">
        <f>+[7]dados_SS!C169</f>
        <v>233018</v>
      </c>
      <c r="G9" s="1043">
        <f>+[7]dados_SS!D169</f>
        <v>232252</v>
      </c>
      <c r="H9" s="1043">
        <f>+[7]dados_SS!E169</f>
        <v>231618</v>
      </c>
      <c r="I9" s="1043">
        <f>+[7]dados_SS!F169</f>
        <v>231164</v>
      </c>
      <c r="J9" s="1043">
        <f>+[7]dados_SS!G169</f>
        <v>230324</v>
      </c>
      <c r="K9" s="1043">
        <f>+[7]dados_SS!H169</f>
        <v>179636</v>
      </c>
      <c r="L9" s="1043">
        <f>+[7]dados_SS!I169</f>
        <v>178625</v>
      </c>
      <c r="M9" s="1043">
        <f>+[7]dados_SS!J169</f>
        <v>177535</v>
      </c>
      <c r="N9" s="414"/>
      <c r="O9" s="403"/>
    </row>
    <row r="10" spans="1:15" ht="11.25" customHeight="1" x14ac:dyDescent="0.2">
      <c r="A10" s="403"/>
      <c r="B10" s="1041"/>
      <c r="C10" s="1036"/>
      <c r="D10" s="1044" t="s">
        <v>72</v>
      </c>
      <c r="E10" s="1045">
        <f>+[7]dados_SS!B170</f>
        <v>123586</v>
      </c>
      <c r="F10" s="1045">
        <f>+[7]dados_SS!C170</f>
        <v>123288</v>
      </c>
      <c r="G10" s="1045">
        <f>+[7]dados_SS!D170</f>
        <v>122964</v>
      </c>
      <c r="H10" s="1045">
        <f>+[7]dados_SS!E170</f>
        <v>122703</v>
      </c>
      <c r="I10" s="1045">
        <f>+[7]dados_SS!F170</f>
        <v>122539</v>
      </c>
      <c r="J10" s="1045">
        <f>+[7]dados_SS!G170</f>
        <v>122166</v>
      </c>
      <c r="K10" s="1045">
        <f>+[7]dados_SS!H170</f>
        <v>93737</v>
      </c>
      <c r="L10" s="1045">
        <f>+[7]dados_SS!I170</f>
        <v>93260</v>
      </c>
      <c r="M10" s="1045">
        <f>+[7]dados_SS!J170</f>
        <v>92665</v>
      </c>
      <c r="N10" s="414"/>
      <c r="O10" s="403"/>
    </row>
    <row r="11" spans="1:15" ht="11.25" customHeight="1" x14ac:dyDescent="0.2">
      <c r="A11" s="403"/>
      <c r="B11" s="1041"/>
      <c r="C11" s="1036"/>
      <c r="D11" s="1044" t="s">
        <v>71</v>
      </c>
      <c r="E11" s="1045">
        <f>+[7]dados_SS!B171</f>
        <v>110145</v>
      </c>
      <c r="F11" s="1045">
        <f>+[7]dados_SS!C171</f>
        <v>109730</v>
      </c>
      <c r="G11" s="1045">
        <f>+[7]dados_SS!D171</f>
        <v>109288</v>
      </c>
      <c r="H11" s="1045">
        <f>+[7]dados_SS!E171</f>
        <v>108915</v>
      </c>
      <c r="I11" s="1045">
        <f>+[7]dados_SS!F171</f>
        <v>108625</v>
      </c>
      <c r="J11" s="1045">
        <f>+[7]dados_SS!G171</f>
        <v>108158</v>
      </c>
      <c r="K11" s="1045">
        <f>+[7]dados_SS!H171</f>
        <v>85899</v>
      </c>
      <c r="L11" s="1045">
        <f>+[7]dados_SS!I171</f>
        <v>85365</v>
      </c>
      <c r="M11" s="1045">
        <f>+[7]dados_SS!J171</f>
        <v>84870</v>
      </c>
      <c r="N11" s="414"/>
      <c r="O11" s="403"/>
    </row>
    <row r="12" spans="1:15" ht="11.25" customHeight="1" x14ac:dyDescent="0.2">
      <c r="A12" s="403"/>
      <c r="B12" s="1041"/>
      <c r="C12" s="1036" t="s">
        <v>136</v>
      </c>
      <c r="D12" s="1042"/>
      <c r="E12" s="1043">
        <f>+[7]dados_SS!B201</f>
        <v>2034017</v>
      </c>
      <c r="F12" s="1043">
        <f>+[7]dados_SS!C201</f>
        <v>2035123</v>
      </c>
      <c r="G12" s="1043">
        <f>+[7]dados_SS!D201</f>
        <v>2035585</v>
      </c>
      <c r="H12" s="1043">
        <f>+[7]dados_SS!E201</f>
        <v>2036055</v>
      </c>
      <c r="I12" s="1043">
        <f>+[7]dados_SS!F201</f>
        <v>2037514</v>
      </c>
      <c r="J12" s="1043">
        <f>+[7]dados_SS!G201</f>
        <v>2038573</v>
      </c>
      <c r="K12" s="1043">
        <f>+[7]dados_SS!H201</f>
        <v>2037860</v>
      </c>
      <c r="L12" s="1043">
        <f>+[7]dados_SS!I201</f>
        <v>2036729</v>
      </c>
      <c r="M12" s="1043">
        <f>+[7]dados_SS!J201</f>
        <v>2033884</v>
      </c>
      <c r="N12" s="414"/>
      <c r="O12" s="403"/>
    </row>
    <row r="13" spans="1:15" ht="11.25" customHeight="1" x14ac:dyDescent="0.2">
      <c r="A13" s="403"/>
      <c r="B13" s="1041"/>
      <c r="C13" s="1036"/>
      <c r="D13" s="1044" t="s">
        <v>72</v>
      </c>
      <c r="E13" s="1045">
        <f>+[7]dados_SS!B202</f>
        <v>957390</v>
      </c>
      <c r="F13" s="1045">
        <f>+[7]dados_SS!C202</f>
        <v>957833</v>
      </c>
      <c r="G13" s="1045">
        <f>+[7]dados_SS!D202</f>
        <v>957904</v>
      </c>
      <c r="H13" s="1045">
        <f>+[7]dados_SS!E202</f>
        <v>957972</v>
      </c>
      <c r="I13" s="1045">
        <f>+[7]dados_SS!F202</f>
        <v>958342</v>
      </c>
      <c r="J13" s="1045">
        <f>+[7]dados_SS!G202</f>
        <v>958442</v>
      </c>
      <c r="K13" s="1045">
        <f>+[7]dados_SS!H202</f>
        <v>957869</v>
      </c>
      <c r="L13" s="1045">
        <f>+[7]dados_SS!I202</f>
        <v>957448</v>
      </c>
      <c r="M13" s="1045">
        <f>+[7]dados_SS!J202</f>
        <v>956237</v>
      </c>
      <c r="N13" s="414"/>
      <c r="O13" s="403"/>
    </row>
    <row r="14" spans="1:15" ht="11.25" customHeight="1" x14ac:dyDescent="0.2">
      <c r="A14" s="403"/>
      <c r="B14" s="1041"/>
      <c r="C14" s="1036"/>
      <c r="D14" s="1044" t="s">
        <v>71</v>
      </c>
      <c r="E14" s="1045">
        <f>+[7]dados_SS!B203</f>
        <v>1076627</v>
      </c>
      <c r="F14" s="1045">
        <f>+[7]dados_SS!C203</f>
        <v>1077290</v>
      </c>
      <c r="G14" s="1045">
        <f>+[7]dados_SS!D203</f>
        <v>1077681</v>
      </c>
      <c r="H14" s="1045">
        <f>+[7]dados_SS!E203</f>
        <v>1078083</v>
      </c>
      <c r="I14" s="1045">
        <f>+[7]dados_SS!F203</f>
        <v>1079172</v>
      </c>
      <c r="J14" s="1045">
        <f>+[7]dados_SS!G203</f>
        <v>1080131</v>
      </c>
      <c r="K14" s="1045">
        <f>+[7]dados_SS!H203</f>
        <v>1079991</v>
      </c>
      <c r="L14" s="1045">
        <f>+[7]dados_SS!I203</f>
        <v>1079281</v>
      </c>
      <c r="M14" s="1045">
        <f>+[7]dados_SS!J203</f>
        <v>1077647</v>
      </c>
      <c r="N14" s="414"/>
      <c r="O14" s="403"/>
    </row>
    <row r="15" spans="1:15" ht="11.25" customHeight="1" x14ac:dyDescent="0.2">
      <c r="A15" s="403"/>
      <c r="B15" s="1041"/>
      <c r="C15" s="1036" t="s">
        <v>137</v>
      </c>
      <c r="D15" s="1042"/>
      <c r="E15" s="1043">
        <f>+[7]dados_SS!B233</f>
        <v>718739</v>
      </c>
      <c r="F15" s="1043">
        <f>+[7]dados_SS!C233</f>
        <v>718225</v>
      </c>
      <c r="G15" s="1043">
        <f>+[7]dados_SS!D233</f>
        <v>712459</v>
      </c>
      <c r="H15" s="1043">
        <f>+[7]dados_SS!E233</f>
        <v>712788</v>
      </c>
      <c r="I15" s="1043">
        <f>+[7]dados_SS!F233</f>
        <v>714211</v>
      </c>
      <c r="J15" s="1043">
        <f>+[7]dados_SS!G233</f>
        <v>715121</v>
      </c>
      <c r="K15" s="1043">
        <f>+[7]dados_SS!H233</f>
        <v>715383</v>
      </c>
      <c r="L15" s="1043">
        <f>+[7]dados_SS!I233</f>
        <v>715111</v>
      </c>
      <c r="M15" s="1043">
        <f>+[7]dados_SS!J233</f>
        <v>712139</v>
      </c>
      <c r="N15" s="414"/>
      <c r="O15" s="403"/>
    </row>
    <row r="16" spans="1:15" ht="11.25" customHeight="1" x14ac:dyDescent="0.2">
      <c r="A16" s="403"/>
      <c r="B16" s="1041"/>
      <c r="C16" s="1036"/>
      <c r="D16" s="1044" t="s">
        <v>72</v>
      </c>
      <c r="E16" s="1045">
        <f>+[7]dados_SS!B234</f>
        <v>133123</v>
      </c>
      <c r="F16" s="1045">
        <f>+[7]dados_SS!C234</f>
        <v>133279</v>
      </c>
      <c r="G16" s="1045">
        <f>+[7]dados_SS!D234</f>
        <v>130656</v>
      </c>
      <c r="H16" s="1045">
        <f>+[7]dados_SS!E234</f>
        <v>130887</v>
      </c>
      <c r="I16" s="1045">
        <f>+[7]dados_SS!F234</f>
        <v>131463</v>
      </c>
      <c r="J16" s="1045">
        <f>+[7]dados_SS!G234</f>
        <v>131825</v>
      </c>
      <c r="K16" s="1045">
        <f>+[7]dados_SS!H234</f>
        <v>132011</v>
      </c>
      <c r="L16" s="1045">
        <f>+[7]dados_SS!I234</f>
        <v>131998</v>
      </c>
      <c r="M16" s="1045">
        <f>+[7]dados_SS!J234</f>
        <v>131011</v>
      </c>
      <c r="N16" s="414"/>
      <c r="O16" s="403"/>
    </row>
    <row r="17" spans="1:15" ht="11.25" customHeight="1" x14ac:dyDescent="0.2">
      <c r="A17" s="403"/>
      <c r="B17" s="1041"/>
      <c r="C17" s="1036"/>
      <c r="D17" s="1044" t="s">
        <v>71</v>
      </c>
      <c r="E17" s="1045">
        <f>+[7]dados_SS!B235</f>
        <v>585616</v>
      </c>
      <c r="F17" s="1045">
        <f>+[7]dados_SS!C235</f>
        <v>584946</v>
      </c>
      <c r="G17" s="1045">
        <f>+[7]dados_SS!D235</f>
        <v>581803</v>
      </c>
      <c r="H17" s="1045">
        <f>+[7]dados_SS!E235</f>
        <v>581901</v>
      </c>
      <c r="I17" s="1045">
        <f>+[7]dados_SS!F235</f>
        <v>582748</v>
      </c>
      <c r="J17" s="1045">
        <f>+[7]dados_SS!G235</f>
        <v>583296</v>
      </c>
      <c r="K17" s="1045">
        <f>+[7]dados_SS!H235</f>
        <v>583372</v>
      </c>
      <c r="L17" s="1045">
        <f>+[7]dados_SS!I235</f>
        <v>583113</v>
      </c>
      <c r="M17" s="1045">
        <f>+[7]dados_SS!J235</f>
        <v>581128</v>
      </c>
      <c r="N17" s="414"/>
      <c r="O17" s="403"/>
    </row>
    <row r="18" spans="1:15" ht="8.25" customHeight="1" x14ac:dyDescent="0.2">
      <c r="A18" s="403"/>
      <c r="B18" s="1041"/>
      <c r="C18" s="1536" t="str">
        <f xml:space="preserve"> CONCATENATE("notas: dados sujeitos a atualizações; ",[7]dados_SS!$B$140,".")</f>
        <v>notas: dados sujeitos a atualizações; situação da base de dados a 31/março/2018.</v>
      </c>
      <c r="D18" s="1536"/>
      <c r="E18" s="1536"/>
      <c r="F18" s="1536"/>
      <c r="G18" s="1536"/>
      <c r="H18" s="1536"/>
      <c r="I18" s="1536"/>
      <c r="J18" s="1536"/>
      <c r="K18" s="1536"/>
      <c r="L18" s="1536"/>
      <c r="M18" s="1536"/>
      <c r="N18" s="414"/>
      <c r="O18" s="88"/>
    </row>
    <row r="19" spans="1:15" ht="3.75" customHeight="1" thickBot="1" x14ac:dyDescent="0.25">
      <c r="A19" s="403"/>
      <c r="B19" s="413"/>
      <c r="C19" s="691"/>
      <c r="D19" s="691"/>
      <c r="E19" s="691"/>
      <c r="F19" s="691"/>
      <c r="G19" s="691"/>
      <c r="H19" s="691"/>
      <c r="I19" s="691"/>
      <c r="J19" s="691"/>
      <c r="K19" s="691"/>
      <c r="L19" s="691"/>
      <c r="M19" s="691"/>
      <c r="N19" s="414"/>
      <c r="O19" s="88"/>
    </row>
    <row r="20" spans="1:15" ht="15" customHeight="1" thickBot="1" x14ac:dyDescent="0.25">
      <c r="A20" s="403"/>
      <c r="B20" s="413"/>
      <c r="C20" s="1520" t="s">
        <v>469</v>
      </c>
      <c r="D20" s="1521"/>
      <c r="E20" s="1521"/>
      <c r="F20" s="1521"/>
      <c r="G20" s="1521"/>
      <c r="H20" s="1521"/>
      <c r="I20" s="1521"/>
      <c r="J20" s="1521"/>
      <c r="K20" s="1521"/>
      <c r="L20" s="1521"/>
      <c r="M20" s="1522"/>
      <c r="N20" s="414"/>
      <c r="O20" s="403"/>
    </row>
    <row r="21" spans="1:15" ht="9" customHeight="1" x14ac:dyDescent="0.2">
      <c r="A21" s="403"/>
      <c r="B21" s="413"/>
      <c r="C21" s="89" t="s">
        <v>78</v>
      </c>
      <c r="D21" s="411"/>
      <c r="E21" s="427"/>
      <c r="F21" s="427"/>
      <c r="G21" s="427"/>
      <c r="H21" s="427"/>
      <c r="I21" s="427"/>
      <c r="J21" s="427"/>
      <c r="K21" s="427"/>
      <c r="L21" s="427"/>
      <c r="M21" s="427"/>
      <c r="N21" s="414"/>
      <c r="O21" s="403"/>
    </row>
    <row r="22" spans="1:15" ht="12.75" customHeight="1" x14ac:dyDescent="0.2">
      <c r="A22" s="403"/>
      <c r="B22" s="413"/>
      <c r="C22" s="1523" t="s">
        <v>138</v>
      </c>
      <c r="D22" s="1523"/>
      <c r="E22" s="408"/>
      <c r="F22" s="425"/>
      <c r="G22" s="425"/>
      <c r="H22" s="425"/>
      <c r="I22" s="425"/>
      <c r="J22" s="425"/>
      <c r="K22" s="425"/>
      <c r="L22" s="425"/>
      <c r="M22" s="425"/>
      <c r="N22" s="414"/>
      <c r="O22" s="403"/>
    </row>
    <row r="23" spans="1:15" s="417" customFormat="1" ht="11.25" customHeight="1" x14ac:dyDescent="0.2">
      <c r="A23" s="415"/>
      <c r="B23" s="1046"/>
      <c r="C23" s="1030" t="s">
        <v>139</v>
      </c>
      <c r="D23" s="1047"/>
      <c r="E23" s="1033">
        <f>+[7]dados_SS!B$243</f>
        <v>1143150</v>
      </c>
      <c r="F23" s="1033">
        <f>+[7]dados_SS!C$243</f>
        <v>1144587</v>
      </c>
      <c r="G23" s="1033">
        <f>+[7]dados_SS!D$243</f>
        <v>1110738</v>
      </c>
      <c r="H23" s="1033">
        <f>+[7]dados_SS!E$243</f>
        <v>1116267</v>
      </c>
      <c r="I23" s="1033">
        <f>+[7]dados_SS!F$243</f>
        <v>1120072</v>
      </c>
      <c r="J23" s="1033">
        <f>+[7]dados_SS!G$243</f>
        <v>1112824</v>
      </c>
      <c r="K23" s="1033">
        <f>+[7]dados_SS!H$243</f>
        <v>1062483</v>
      </c>
      <c r="L23" s="1033">
        <f>+[7]dados_SS!I$243</f>
        <v>1064332</v>
      </c>
      <c r="M23" s="1033">
        <f>+[7]dados_SS!J$243</f>
        <v>1063723</v>
      </c>
      <c r="N23" s="414"/>
      <c r="O23" s="415"/>
    </row>
    <row r="24" spans="1:15" ht="11.25" customHeight="1" x14ac:dyDescent="0.2">
      <c r="A24" s="403"/>
      <c r="B24" s="1041"/>
      <c r="C24" s="1528" t="s">
        <v>344</v>
      </c>
      <c r="D24" s="1528"/>
      <c r="E24" s="1033">
        <f>+[7]dados_SS!B$249</f>
        <v>88819</v>
      </c>
      <c r="F24" s="1033">
        <f>+[7]dados_SS!C$249</f>
        <v>89237</v>
      </c>
      <c r="G24" s="1033">
        <f>+[7]dados_SS!D$249</f>
        <v>89540</v>
      </c>
      <c r="H24" s="1033">
        <f>+[7]dados_SS!E$249</f>
        <v>90285</v>
      </c>
      <c r="I24" s="1033">
        <f>+[7]dados_SS!F$249</f>
        <v>91334</v>
      </c>
      <c r="J24" s="1033">
        <f>+[7]dados_SS!G$249</f>
        <v>91776</v>
      </c>
      <c r="K24" s="1033">
        <f>+[7]dados_SS!H$249</f>
        <v>87667</v>
      </c>
      <c r="L24" s="1033">
        <f>+[7]dados_SS!I$249</f>
        <v>88159</v>
      </c>
      <c r="M24" s="1033">
        <f>+[7]dados_SS!J$249</f>
        <v>88502</v>
      </c>
      <c r="N24" s="428"/>
      <c r="O24" s="403"/>
    </row>
    <row r="25" spans="1:15" ht="11.25" customHeight="1" x14ac:dyDescent="0.2">
      <c r="A25" s="403"/>
      <c r="B25" s="1041"/>
      <c r="C25" s="1530" t="s">
        <v>140</v>
      </c>
      <c r="D25" s="1530"/>
      <c r="E25" s="1033">
        <f>+[7]dados_SS!B$255</f>
        <v>8160</v>
      </c>
      <c r="F25" s="1033">
        <f>+[7]dados_SS!C$255</f>
        <v>5001</v>
      </c>
      <c r="G25" s="1033">
        <f>+[7]dados_SS!D$255</f>
        <v>1931</v>
      </c>
      <c r="H25" s="1033">
        <f>+[7]dados_SS!E$255</f>
        <v>623</v>
      </c>
      <c r="I25" s="1033">
        <f>+[7]dados_SS!F$255</f>
        <v>1040</v>
      </c>
      <c r="J25" s="1033">
        <f>+[7]dados_SS!G$255</f>
        <v>1707</v>
      </c>
      <c r="K25" s="1033">
        <f>+[7]dados_SS!H$255</f>
        <v>4001</v>
      </c>
      <c r="L25" s="1033">
        <f>+[7]dados_SS!I$255</f>
        <v>4809</v>
      </c>
      <c r="M25" s="1033">
        <f>+[7]dados_SS!J$255</f>
        <v>6140</v>
      </c>
      <c r="N25" s="414"/>
      <c r="O25" s="430"/>
    </row>
    <row r="26" spans="1:15" ht="11.25" customHeight="1" x14ac:dyDescent="0.2">
      <c r="A26" s="403"/>
      <c r="B26" s="1041"/>
      <c r="C26" s="1528" t="s">
        <v>141</v>
      </c>
      <c r="D26" s="1528"/>
      <c r="E26" s="1136">
        <f>+[7]dados_SS!B$261</f>
        <v>13302</v>
      </c>
      <c r="F26" s="1136">
        <f>+[7]dados_SS!C$261</f>
        <v>13321</v>
      </c>
      <c r="G26" s="1136">
        <f>+[7]dados_SS!D$261</f>
        <v>13341</v>
      </c>
      <c r="H26" s="1179" t="str">
        <f>+[7]dados_SS!E$261</f>
        <v>(3)</v>
      </c>
      <c r="I26" s="1179" t="str">
        <f>+[7]dados_SS!F$261</f>
        <v>(3)</v>
      </c>
      <c r="J26" s="1179" t="str">
        <f>+[7]dados_SS!G$261</f>
        <v>(3)</v>
      </c>
      <c r="K26" s="1179" t="str">
        <f>+[7]dados_SS!G$261</f>
        <v>(3)</v>
      </c>
      <c r="L26" s="1179" t="str">
        <f>+[7]dados_SS!H$261</f>
        <v>(3)</v>
      </c>
      <c r="M26" s="1179" t="str">
        <f>+[7]dados_SS!I$261</f>
        <v>(3)</v>
      </c>
      <c r="N26" s="414"/>
      <c r="O26" s="403"/>
    </row>
    <row r="27" spans="1:15" ht="11.25" customHeight="1" x14ac:dyDescent="0.2">
      <c r="A27" s="403"/>
      <c r="B27" s="1041"/>
      <c r="C27" s="1528" t="s">
        <v>345</v>
      </c>
      <c r="D27" s="1528"/>
      <c r="E27" s="1033">
        <f>+[7]dados_SS!B$267</f>
        <v>12554</v>
      </c>
      <c r="F27" s="1033">
        <f>+[7]dados_SS!C$267</f>
        <v>12554</v>
      </c>
      <c r="G27" s="1033">
        <f>+[7]dados_SS!D$267</f>
        <v>12542</v>
      </c>
      <c r="H27" s="1033">
        <f>+[7]dados_SS!E$267</f>
        <v>12504</v>
      </c>
      <c r="I27" s="1033">
        <f>+[7]dados_SS!F$267</f>
        <v>12466</v>
      </c>
      <c r="J27" s="1033">
        <f>+[7]dados_SS!G$267</f>
        <v>12372</v>
      </c>
      <c r="K27" s="1033">
        <f>+[7]dados_SS!H$267</f>
        <v>12261</v>
      </c>
      <c r="L27" s="1033">
        <f>+[7]dados_SS!I$267</f>
        <v>12195</v>
      </c>
      <c r="M27" s="1033">
        <f>+[7]dados_SS!J$267</f>
        <v>12109</v>
      </c>
      <c r="N27" s="414"/>
      <c r="O27" s="403"/>
    </row>
    <row r="28" spans="1:15" s="434" customFormat="1" ht="8.25" customHeight="1" x14ac:dyDescent="0.2">
      <c r="A28" s="431"/>
      <c r="B28" s="1048"/>
      <c r="C28" s="1529" t="str">
        <f xml:space="preserve"> CONCATENATE("notas: dados sujeitos a atualizações; ",[7]dados_SS!$B$238,".")</f>
        <v>notas: dados sujeitos a atualizações; situação da base de dados 1/abril/2018.</v>
      </c>
      <c r="D28" s="1529"/>
      <c r="E28" s="1529"/>
      <c r="F28" s="1529"/>
      <c r="G28" s="1529"/>
      <c r="H28" s="1529" t="s">
        <v>496</v>
      </c>
      <c r="I28" s="1529"/>
      <c r="J28" s="1529"/>
      <c r="K28" s="1529"/>
      <c r="L28" s="1529"/>
      <c r="M28" s="1529"/>
      <c r="N28" s="432"/>
      <c r="O28" s="433"/>
    </row>
    <row r="29" spans="1:15" ht="3.75" customHeight="1" thickBot="1" x14ac:dyDescent="0.25">
      <c r="A29" s="403"/>
      <c r="B29" s="413"/>
      <c r="C29" s="413"/>
      <c r="D29" s="413"/>
      <c r="E29" s="410"/>
      <c r="F29" s="410"/>
      <c r="G29" s="410"/>
      <c r="H29" s="410"/>
      <c r="I29" s="410"/>
      <c r="J29" s="410"/>
      <c r="K29" s="411"/>
      <c r="L29" s="410"/>
      <c r="M29" s="411"/>
      <c r="N29" s="414"/>
      <c r="O29" s="435"/>
    </row>
    <row r="30" spans="1:15" ht="13.5" customHeight="1" thickBot="1" x14ac:dyDescent="0.25">
      <c r="A30" s="403"/>
      <c r="B30" s="413"/>
      <c r="C30" s="1503" t="s">
        <v>1</v>
      </c>
      <c r="D30" s="1504"/>
      <c r="E30" s="1504"/>
      <c r="F30" s="1504"/>
      <c r="G30" s="1504"/>
      <c r="H30" s="1504"/>
      <c r="I30" s="1504"/>
      <c r="J30" s="1504"/>
      <c r="K30" s="1504"/>
      <c r="L30" s="1504"/>
      <c r="M30" s="1505"/>
      <c r="N30" s="414"/>
      <c r="O30" s="403"/>
    </row>
    <row r="31" spans="1:15" ht="9" customHeight="1" x14ac:dyDescent="0.2">
      <c r="A31" s="403"/>
      <c r="B31" s="413"/>
      <c r="C31" s="89" t="s">
        <v>78</v>
      </c>
      <c r="D31" s="411"/>
      <c r="E31" s="436"/>
      <c r="F31" s="436"/>
      <c r="G31" s="436"/>
      <c r="H31" s="436"/>
      <c r="I31" s="436"/>
      <c r="J31" s="436"/>
      <c r="K31" s="436"/>
      <c r="L31" s="436"/>
      <c r="M31" s="436"/>
      <c r="N31" s="414"/>
      <c r="O31" s="403"/>
    </row>
    <row r="32" spans="1:15" s="441" customFormat="1" ht="13.5" customHeight="1" x14ac:dyDescent="0.2">
      <c r="A32" s="437"/>
      <c r="B32" s="438"/>
      <c r="C32" s="1519" t="s">
        <v>324</v>
      </c>
      <c r="D32" s="1519"/>
      <c r="E32" s="439">
        <f>+[7]dados_SS!F$280</f>
        <v>189069</v>
      </c>
      <c r="F32" s="439">
        <f>+[7]dados_SS!G$280</f>
        <v>185473</v>
      </c>
      <c r="G32" s="439">
        <f>+[7]dados_SS!H$280</f>
        <v>188969</v>
      </c>
      <c r="H32" s="439">
        <f>+[7]dados_SS!I$280</f>
        <v>180164</v>
      </c>
      <c r="I32" s="439">
        <f>+[7]dados_SS!J$280</f>
        <v>182468</v>
      </c>
      <c r="J32" s="439">
        <f>+[7]dados_SS!K$280</f>
        <v>185284</v>
      </c>
      <c r="K32" s="439">
        <f>+[7]dados_SS!L$280</f>
        <v>192331</v>
      </c>
      <c r="L32" s="439">
        <f>+[7]dados_SS!M$280</f>
        <v>190625</v>
      </c>
      <c r="M32" s="439">
        <f>+[7]dados_SS!N$280</f>
        <v>188210</v>
      </c>
      <c r="N32" s="440"/>
      <c r="O32" s="437"/>
    </row>
    <row r="33" spans="1:16" s="441" customFormat="1" ht="15" customHeight="1" x14ac:dyDescent="0.2">
      <c r="A33" s="437"/>
      <c r="B33" s="438"/>
      <c r="C33" s="692" t="s">
        <v>323</v>
      </c>
      <c r="D33" s="692"/>
      <c r="E33" s="86"/>
      <c r="F33" s="86"/>
      <c r="G33" s="86"/>
      <c r="H33" s="86"/>
      <c r="I33" s="86"/>
      <c r="J33" s="86"/>
      <c r="K33" s="86"/>
      <c r="L33" s="86"/>
      <c r="M33" s="86"/>
      <c r="N33" s="440"/>
      <c r="O33" s="437"/>
    </row>
    <row r="34" spans="1:16" s="417" customFormat="1" ht="12.75" customHeight="1" x14ac:dyDescent="0.2">
      <c r="A34" s="415"/>
      <c r="B34" s="1046"/>
      <c r="C34" s="1518" t="s">
        <v>142</v>
      </c>
      <c r="D34" s="1518"/>
      <c r="E34" s="1033">
        <f>[7]dados_SS!F275</f>
        <v>151002</v>
      </c>
      <c r="F34" s="1033">
        <f>[7]dados_SS!G275</f>
        <v>149680</v>
      </c>
      <c r="G34" s="1033">
        <f>[7]dados_SS!H275</f>
        <v>154341</v>
      </c>
      <c r="H34" s="1033">
        <f>[7]dados_SS!I275</f>
        <v>146226</v>
      </c>
      <c r="I34" s="1033">
        <f>[7]dados_SS!J275</f>
        <v>148300</v>
      </c>
      <c r="J34" s="1033">
        <f>[7]dados_SS!K275</f>
        <v>150807</v>
      </c>
      <c r="K34" s="1033">
        <f>[7]dados_SS!L275</f>
        <v>157440</v>
      </c>
      <c r="L34" s="1033">
        <f>[7]dados_SS!M275</f>
        <v>154564</v>
      </c>
      <c r="M34" s="1033">
        <f>[7]dados_SS!N275</f>
        <v>151300</v>
      </c>
      <c r="N34" s="442"/>
      <c r="O34" s="415"/>
    </row>
    <row r="35" spans="1:16" s="417" customFormat="1" ht="23.25" customHeight="1" x14ac:dyDescent="0.2">
      <c r="A35" s="415"/>
      <c r="B35" s="1046"/>
      <c r="C35" s="1518" t="s">
        <v>143</v>
      </c>
      <c r="D35" s="1518"/>
      <c r="E35" s="1033">
        <f>[7]dados_SS!F276</f>
        <v>7396</v>
      </c>
      <c r="F35" s="1033">
        <f>[7]dados_SS!G276</f>
        <v>7077</v>
      </c>
      <c r="G35" s="1033">
        <f>[7]dados_SS!H276</f>
        <v>6881</v>
      </c>
      <c r="H35" s="1033">
        <f>[7]dados_SS!I276</f>
        <v>6750</v>
      </c>
      <c r="I35" s="1033">
        <f>[7]dados_SS!J276</f>
        <v>7596</v>
      </c>
      <c r="J35" s="1033">
        <f>[7]dados_SS!K276</f>
        <v>8385</v>
      </c>
      <c r="K35" s="1033">
        <f>[7]dados_SS!L276</f>
        <v>9263</v>
      </c>
      <c r="L35" s="1033">
        <f>[7]dados_SS!M276</f>
        <v>9795</v>
      </c>
      <c r="M35" s="1033">
        <f>[7]dados_SS!N276</f>
        <v>9291</v>
      </c>
      <c r="N35" s="442"/>
      <c r="O35" s="415"/>
    </row>
    <row r="36" spans="1:16" s="417" customFormat="1" ht="21.75" customHeight="1" x14ac:dyDescent="0.2">
      <c r="A36" s="415"/>
      <c r="B36" s="1046"/>
      <c r="C36" s="1518" t="s">
        <v>145</v>
      </c>
      <c r="D36" s="1518"/>
      <c r="E36" s="1033">
        <f>[7]dados_SS!F277</f>
        <v>28752</v>
      </c>
      <c r="F36" s="1033">
        <f>[7]dados_SS!G277</f>
        <v>26864</v>
      </c>
      <c r="G36" s="1033">
        <f>[7]dados_SS!H277</f>
        <v>25809</v>
      </c>
      <c r="H36" s="1033">
        <f>[7]dados_SS!I277</f>
        <v>25489</v>
      </c>
      <c r="I36" s="1033">
        <f>[7]dados_SS!J277</f>
        <v>24940</v>
      </c>
      <c r="J36" s="1033">
        <f>[7]dados_SS!K277</f>
        <v>24471</v>
      </c>
      <c r="K36" s="1033">
        <f>[7]dados_SS!L277</f>
        <v>23826</v>
      </c>
      <c r="L36" s="1033">
        <f>[7]dados_SS!M277</f>
        <v>23800</v>
      </c>
      <c r="M36" s="1033">
        <f>[7]dados_SS!N277</f>
        <v>23933</v>
      </c>
      <c r="N36" s="442"/>
      <c r="O36" s="415"/>
    </row>
    <row r="37" spans="1:16" s="417" customFormat="1" ht="20.25" customHeight="1" x14ac:dyDescent="0.2">
      <c r="A37" s="415"/>
      <c r="B37" s="1046"/>
      <c r="C37" s="1518" t="s">
        <v>146</v>
      </c>
      <c r="D37" s="1518"/>
      <c r="E37" s="1033">
        <f>[7]dados_SS!F278</f>
        <v>30</v>
      </c>
      <c r="F37" s="1033">
        <f>[7]dados_SS!G278</f>
        <v>30</v>
      </c>
      <c r="G37" s="1033">
        <f>[7]dados_SS!H278</f>
        <v>29</v>
      </c>
      <c r="H37" s="1033">
        <f>[7]dados_SS!I278</f>
        <v>26</v>
      </c>
      <c r="I37" s="1033">
        <f>[7]dados_SS!J278</f>
        <v>26</v>
      </c>
      <c r="J37" s="1033">
        <f>[7]dados_SS!K278</f>
        <v>26</v>
      </c>
      <c r="K37" s="1033">
        <f>[7]dados_SS!L278</f>
        <v>28</v>
      </c>
      <c r="L37" s="1033">
        <f>[7]dados_SS!M278</f>
        <v>29</v>
      </c>
      <c r="M37" s="1033">
        <f>[7]dados_SS!N278</f>
        <v>26</v>
      </c>
      <c r="N37" s="442"/>
      <c r="O37" s="415"/>
    </row>
    <row r="38" spans="1:16" s="417" customFormat="1" ht="20.25" customHeight="1" x14ac:dyDescent="0.2">
      <c r="A38" s="415"/>
      <c r="B38" s="1046"/>
      <c r="C38" s="1518" t="s">
        <v>476</v>
      </c>
      <c r="D38" s="1518"/>
      <c r="E38" s="1033">
        <f>[7]dados_SS!F279</f>
        <v>3149</v>
      </c>
      <c r="F38" s="1033">
        <f>[7]dados_SS!G279</f>
        <v>2752</v>
      </c>
      <c r="G38" s="1033">
        <f>[7]dados_SS!H279</f>
        <v>2643</v>
      </c>
      <c r="H38" s="1033">
        <f>[7]dados_SS!I279</f>
        <v>2599</v>
      </c>
      <c r="I38" s="1033">
        <f>[7]dados_SS!J279</f>
        <v>2604</v>
      </c>
      <c r="J38" s="1033">
        <f>[7]dados_SS!K279</f>
        <v>2458</v>
      </c>
      <c r="K38" s="1033">
        <f>[7]dados_SS!L279</f>
        <v>2348</v>
      </c>
      <c r="L38" s="1033">
        <f>[7]dados_SS!M279</f>
        <v>3202</v>
      </c>
      <c r="M38" s="1033">
        <f>[7]dados_SS!N279</f>
        <v>4734</v>
      </c>
      <c r="N38" s="442"/>
      <c r="O38" s="415"/>
    </row>
    <row r="39" spans="1:16" s="417" customFormat="1" ht="3.75" customHeight="1" x14ac:dyDescent="0.2">
      <c r="A39" s="415"/>
      <c r="B39" s="1046"/>
      <c r="C39" s="1069"/>
      <c r="D39" s="1070"/>
      <c r="E39" s="1071"/>
      <c r="F39" s="1071"/>
      <c r="G39" s="1071"/>
      <c r="H39" s="1071"/>
      <c r="I39" s="1071"/>
      <c r="J39" s="1071"/>
      <c r="K39" s="1071"/>
      <c r="L39" s="1071"/>
      <c r="M39" s="1071"/>
      <c r="N39" s="442"/>
      <c r="O39" s="415"/>
    </row>
    <row r="40" spans="1:16" ht="12.75" customHeight="1" x14ac:dyDescent="0.2">
      <c r="A40" s="403"/>
      <c r="B40" s="413"/>
      <c r="C40" s="1519" t="s">
        <v>337</v>
      </c>
      <c r="D40" s="1519"/>
      <c r="E40" s="439"/>
      <c r="F40" s="439"/>
      <c r="G40" s="439"/>
      <c r="H40" s="439"/>
      <c r="I40" s="439"/>
      <c r="J40" s="439"/>
      <c r="K40" s="439"/>
      <c r="L40" s="439"/>
      <c r="M40" s="439"/>
      <c r="N40" s="414"/>
      <c r="O40" s="403"/>
    </row>
    <row r="41" spans="1:16" ht="10.5" customHeight="1" x14ac:dyDescent="0.2">
      <c r="A41" s="403"/>
      <c r="B41" s="413"/>
      <c r="C41" s="1036" t="s">
        <v>62</v>
      </c>
      <c r="D41" s="1031"/>
      <c r="E41" s="1032">
        <f>+[7]dados_SS!B286</f>
        <v>11386</v>
      </c>
      <c r="F41" s="1032">
        <f>+[7]dados_SS!C286</f>
        <v>11068</v>
      </c>
      <c r="G41" s="1032">
        <f>+[7]dados_SS!D286</f>
        <v>11534</v>
      </c>
      <c r="H41" s="1032">
        <f>+[7]dados_SS!E286</f>
        <v>11068</v>
      </c>
      <c r="I41" s="1032">
        <f>+[7]dados_SS!F286</f>
        <v>10708</v>
      </c>
      <c r="J41" s="1032">
        <f>+[7]dados_SS!G286</f>
        <v>10429</v>
      </c>
      <c r="K41" s="1032">
        <f>+[7]dados_SS!H286</f>
        <v>10801</v>
      </c>
      <c r="L41" s="1032">
        <f>+[7]dados_SS!I286</f>
        <v>10732</v>
      </c>
      <c r="M41" s="1032">
        <f>+[7]dados_SS!J286</f>
        <v>10580</v>
      </c>
      <c r="N41" s="414"/>
      <c r="O41" s="403">
        <v>24716</v>
      </c>
      <c r="P41" s="459"/>
    </row>
    <row r="42" spans="1:16" ht="10.5" customHeight="1" x14ac:dyDescent="0.2">
      <c r="A42" s="403"/>
      <c r="B42" s="413"/>
      <c r="C42" s="1036" t="s">
        <v>55</v>
      </c>
      <c r="D42" s="1031"/>
      <c r="E42" s="1032">
        <f>+[7]dados_SS!B287</f>
        <v>2408</v>
      </c>
      <c r="F42" s="1032">
        <f>+[7]dados_SS!C287</f>
        <v>2359</v>
      </c>
      <c r="G42" s="1032">
        <f>+[7]dados_SS!D287</f>
        <v>2424</v>
      </c>
      <c r="H42" s="1032">
        <f>+[7]dados_SS!E287</f>
        <v>2408</v>
      </c>
      <c r="I42" s="1032">
        <f>+[7]dados_SS!F287</f>
        <v>2544</v>
      </c>
      <c r="J42" s="1032">
        <f>+[7]dados_SS!G287</f>
        <v>2522</v>
      </c>
      <c r="K42" s="1032">
        <f>+[7]dados_SS!H287</f>
        <v>2795</v>
      </c>
      <c r="L42" s="1032">
        <f>+[7]dados_SS!I287</f>
        <v>2799</v>
      </c>
      <c r="M42" s="1032">
        <f>+[7]dados_SS!J287</f>
        <v>2790</v>
      </c>
      <c r="N42" s="414"/>
      <c r="O42" s="403">
        <v>5505</v>
      </c>
    </row>
    <row r="43" spans="1:16" ht="10.5" customHeight="1" x14ac:dyDescent="0.2">
      <c r="A43" s="403"/>
      <c r="B43" s="413"/>
      <c r="C43" s="1036" t="s">
        <v>64</v>
      </c>
      <c r="D43" s="1031"/>
      <c r="E43" s="1032">
        <f>+[7]dados_SS!B288</f>
        <v>14746</v>
      </c>
      <c r="F43" s="1032">
        <f>+[7]dados_SS!C288</f>
        <v>14676</v>
      </c>
      <c r="G43" s="1032">
        <f>+[7]dados_SS!D288</f>
        <v>15508</v>
      </c>
      <c r="H43" s="1032">
        <f>+[7]dados_SS!E288</f>
        <v>14354</v>
      </c>
      <c r="I43" s="1032">
        <f>+[7]dados_SS!F288</f>
        <v>14188</v>
      </c>
      <c r="J43" s="1032">
        <f>+[7]dados_SS!G288</f>
        <v>14305</v>
      </c>
      <c r="K43" s="1032">
        <f>+[7]dados_SS!H288</f>
        <v>14546</v>
      </c>
      <c r="L43" s="1032">
        <f>+[7]dados_SS!I288</f>
        <v>14709</v>
      </c>
      <c r="M43" s="1032">
        <f>+[7]dados_SS!J288</f>
        <v>14738</v>
      </c>
      <c r="N43" s="414"/>
      <c r="O43" s="403">
        <v>35834</v>
      </c>
    </row>
    <row r="44" spans="1:16" ht="10.5" customHeight="1" x14ac:dyDescent="0.2">
      <c r="A44" s="403"/>
      <c r="B44" s="413"/>
      <c r="C44" s="1036" t="s">
        <v>66</v>
      </c>
      <c r="D44" s="1031"/>
      <c r="E44" s="1032">
        <f>+[7]dados_SS!B289</f>
        <v>1745</v>
      </c>
      <c r="F44" s="1032">
        <f>+[7]dados_SS!C289</f>
        <v>1759</v>
      </c>
      <c r="G44" s="1032">
        <f>+[7]dados_SS!D289</f>
        <v>1834</v>
      </c>
      <c r="H44" s="1032">
        <f>+[7]dados_SS!E289</f>
        <v>1714</v>
      </c>
      <c r="I44" s="1032">
        <f>+[7]dados_SS!F289</f>
        <v>1668</v>
      </c>
      <c r="J44" s="1032">
        <f>+[7]dados_SS!G289</f>
        <v>1625</v>
      </c>
      <c r="K44" s="1032">
        <f>+[7]dados_SS!H289</f>
        <v>1678</v>
      </c>
      <c r="L44" s="1032">
        <f>+[7]dados_SS!I289</f>
        <v>1705</v>
      </c>
      <c r="M44" s="1032">
        <f>+[7]dados_SS!J289</f>
        <v>1693</v>
      </c>
      <c r="N44" s="414"/>
      <c r="O44" s="403">
        <v>3304</v>
      </c>
    </row>
    <row r="45" spans="1:16" ht="10.5" customHeight="1" x14ac:dyDescent="0.2">
      <c r="A45" s="403"/>
      <c r="B45" s="413"/>
      <c r="C45" s="1036" t="s">
        <v>75</v>
      </c>
      <c r="D45" s="1031"/>
      <c r="E45" s="1032">
        <f>+[7]dados_SS!B290</f>
        <v>2971</v>
      </c>
      <c r="F45" s="1032">
        <f>+[7]dados_SS!C290</f>
        <v>3023</v>
      </c>
      <c r="G45" s="1032">
        <f>+[7]dados_SS!D290</f>
        <v>3086</v>
      </c>
      <c r="H45" s="1032">
        <f>+[7]dados_SS!E290</f>
        <v>2868</v>
      </c>
      <c r="I45" s="1032">
        <f>+[7]dados_SS!F290</f>
        <v>2828</v>
      </c>
      <c r="J45" s="1032">
        <f>+[7]dados_SS!G290</f>
        <v>2788</v>
      </c>
      <c r="K45" s="1032">
        <f>+[7]dados_SS!H290</f>
        <v>2830</v>
      </c>
      <c r="L45" s="1032">
        <f>+[7]dados_SS!I290</f>
        <v>2807</v>
      </c>
      <c r="M45" s="1032">
        <f>+[7]dados_SS!J290</f>
        <v>2769</v>
      </c>
      <c r="N45" s="414"/>
      <c r="O45" s="403">
        <v>6334</v>
      </c>
    </row>
    <row r="46" spans="1:16" ht="10.5" customHeight="1" x14ac:dyDescent="0.2">
      <c r="A46" s="403"/>
      <c r="B46" s="413"/>
      <c r="C46" s="1036" t="s">
        <v>61</v>
      </c>
      <c r="D46" s="1031"/>
      <c r="E46" s="1032">
        <f>+[7]dados_SS!B291</f>
        <v>6313</v>
      </c>
      <c r="F46" s="1032">
        <f>+[7]dados_SS!C291</f>
        <v>6203</v>
      </c>
      <c r="G46" s="1032">
        <f>+[7]dados_SS!D291</f>
        <v>6508</v>
      </c>
      <c r="H46" s="1032">
        <f>+[7]dados_SS!E291</f>
        <v>5875</v>
      </c>
      <c r="I46" s="1032">
        <f>+[7]dados_SS!F291</f>
        <v>5831</v>
      </c>
      <c r="J46" s="1032">
        <f>+[7]dados_SS!G291</f>
        <v>5900</v>
      </c>
      <c r="K46" s="1032">
        <f>+[7]dados_SS!H291</f>
        <v>6292</v>
      </c>
      <c r="L46" s="1032">
        <f>+[7]dados_SS!I291</f>
        <v>5852</v>
      </c>
      <c r="M46" s="1032">
        <f>+[7]dados_SS!J291</f>
        <v>5854</v>
      </c>
      <c r="N46" s="414"/>
      <c r="O46" s="403">
        <v>14052</v>
      </c>
    </row>
    <row r="47" spans="1:16" ht="10.5" customHeight="1" x14ac:dyDescent="0.2">
      <c r="A47" s="403"/>
      <c r="B47" s="413"/>
      <c r="C47" s="1036" t="s">
        <v>56</v>
      </c>
      <c r="D47" s="1031"/>
      <c r="E47" s="1032">
        <f>+[7]dados_SS!B292</f>
        <v>2646</v>
      </c>
      <c r="F47" s="1032">
        <f>+[7]dados_SS!C292</f>
        <v>2701</v>
      </c>
      <c r="G47" s="1032">
        <f>+[7]dados_SS!D292</f>
        <v>2698</v>
      </c>
      <c r="H47" s="1032">
        <f>+[7]dados_SS!E292</f>
        <v>2740</v>
      </c>
      <c r="I47" s="1032">
        <f>+[7]dados_SS!F292</f>
        <v>2624</v>
      </c>
      <c r="J47" s="1032">
        <f>+[7]dados_SS!G292</f>
        <v>2438</v>
      </c>
      <c r="K47" s="1032">
        <f>+[7]dados_SS!H292</f>
        <v>2547</v>
      </c>
      <c r="L47" s="1032">
        <f>+[7]dados_SS!I292</f>
        <v>2440</v>
      </c>
      <c r="M47" s="1032">
        <f>+[7]dados_SS!J292</f>
        <v>2448</v>
      </c>
      <c r="N47" s="414"/>
      <c r="O47" s="403">
        <v>5973</v>
      </c>
    </row>
    <row r="48" spans="1:16" ht="10.5" customHeight="1" x14ac:dyDescent="0.2">
      <c r="A48" s="403"/>
      <c r="B48" s="413"/>
      <c r="C48" s="1036" t="s">
        <v>74</v>
      </c>
      <c r="D48" s="1031"/>
      <c r="E48" s="1032">
        <f>+[7]dados_SS!B293</f>
        <v>5855</v>
      </c>
      <c r="F48" s="1032">
        <f>+[7]dados_SS!C293</f>
        <v>5405</v>
      </c>
      <c r="G48" s="1032">
        <f>+[7]dados_SS!D293</f>
        <v>5605</v>
      </c>
      <c r="H48" s="1032">
        <f>+[7]dados_SS!E293</f>
        <v>6215</v>
      </c>
      <c r="I48" s="1032">
        <f>+[7]dados_SS!F293</f>
        <v>10349</v>
      </c>
      <c r="J48" s="1032">
        <f>+[7]dados_SS!G293</f>
        <v>14058</v>
      </c>
      <c r="K48" s="1032">
        <f>+[7]dados_SS!H293</f>
        <v>15438</v>
      </c>
      <c r="L48" s="1032">
        <f>+[7]dados_SS!I293</f>
        <v>15407</v>
      </c>
      <c r="M48" s="1032">
        <f>+[7]dados_SS!J293</f>
        <v>12910</v>
      </c>
      <c r="N48" s="414"/>
      <c r="O48" s="403">
        <v>26102</v>
      </c>
    </row>
    <row r="49" spans="1:15" ht="10.5" customHeight="1" x14ac:dyDescent="0.2">
      <c r="A49" s="403"/>
      <c r="B49" s="413"/>
      <c r="C49" s="1036" t="s">
        <v>76</v>
      </c>
      <c r="D49" s="1031"/>
      <c r="E49" s="1032">
        <f>+[7]dados_SS!B294</f>
        <v>1892</v>
      </c>
      <c r="F49" s="1032">
        <f>+[7]dados_SS!C294</f>
        <v>1832</v>
      </c>
      <c r="G49" s="1032">
        <f>+[7]dados_SS!D294</f>
        <v>1802</v>
      </c>
      <c r="H49" s="1032">
        <f>+[7]dados_SS!E294</f>
        <v>1836</v>
      </c>
      <c r="I49" s="1032">
        <f>+[7]dados_SS!F294</f>
        <v>1767</v>
      </c>
      <c r="J49" s="1032">
        <f>+[7]dados_SS!G294</f>
        <v>1696</v>
      </c>
      <c r="K49" s="1032">
        <f>+[7]dados_SS!H294</f>
        <v>1772</v>
      </c>
      <c r="L49" s="1032">
        <f>+[7]dados_SS!I294</f>
        <v>1817</v>
      </c>
      <c r="M49" s="1032">
        <f>+[7]dados_SS!J294</f>
        <v>1811</v>
      </c>
      <c r="N49" s="414"/>
      <c r="O49" s="403">
        <v>4393</v>
      </c>
    </row>
    <row r="50" spans="1:15" ht="10.5" customHeight="1" x14ac:dyDescent="0.2">
      <c r="A50" s="403"/>
      <c r="B50" s="413"/>
      <c r="C50" s="1036" t="s">
        <v>60</v>
      </c>
      <c r="D50" s="1031"/>
      <c r="E50" s="1032">
        <f>+[7]dados_SS!B295</f>
        <v>6250</v>
      </c>
      <c r="F50" s="1032">
        <f>+[7]dados_SS!C295</f>
        <v>6500</v>
      </c>
      <c r="G50" s="1032">
        <f>+[7]dados_SS!D295</f>
        <v>6261</v>
      </c>
      <c r="H50" s="1032">
        <f>+[7]dados_SS!E295</f>
        <v>5880</v>
      </c>
      <c r="I50" s="1032">
        <f>+[7]dados_SS!F295</f>
        <v>5790</v>
      </c>
      <c r="J50" s="1032">
        <f>+[7]dados_SS!G295</f>
        <v>5891</v>
      </c>
      <c r="K50" s="1032">
        <f>+[7]dados_SS!H295</f>
        <v>6549</v>
      </c>
      <c r="L50" s="1032">
        <f>+[7]dados_SS!I295</f>
        <v>6142</v>
      </c>
      <c r="M50" s="1032">
        <f>+[7]dados_SS!J295</f>
        <v>6008</v>
      </c>
      <c r="N50" s="414"/>
      <c r="O50" s="403">
        <v>16923</v>
      </c>
    </row>
    <row r="51" spans="1:15" ht="10.5" customHeight="1" x14ac:dyDescent="0.2">
      <c r="A51" s="403"/>
      <c r="B51" s="413"/>
      <c r="C51" s="1036" t="s">
        <v>59</v>
      </c>
      <c r="D51" s="1031"/>
      <c r="E51" s="1032">
        <f>+[7]dados_SS!B296</f>
        <v>40340</v>
      </c>
      <c r="F51" s="1032">
        <f>+[7]dados_SS!C296</f>
        <v>38802</v>
      </c>
      <c r="G51" s="1032">
        <f>+[7]dados_SS!D296</f>
        <v>39077</v>
      </c>
      <c r="H51" s="1032">
        <f>+[7]dados_SS!E296</f>
        <v>37812</v>
      </c>
      <c r="I51" s="1032">
        <f>+[7]dados_SS!F296</f>
        <v>37436</v>
      </c>
      <c r="J51" s="1032">
        <f>+[7]dados_SS!G296</f>
        <v>36828</v>
      </c>
      <c r="K51" s="1032">
        <f>+[7]dados_SS!H296</f>
        <v>37078</v>
      </c>
      <c r="L51" s="1032">
        <f>+[7]dados_SS!I296</f>
        <v>37486</v>
      </c>
      <c r="M51" s="1032">
        <f>+[7]dados_SS!J296</f>
        <v>37543</v>
      </c>
      <c r="N51" s="414"/>
      <c r="O51" s="403">
        <v>81201</v>
      </c>
    </row>
    <row r="52" spans="1:15" ht="10.5" customHeight="1" x14ac:dyDescent="0.2">
      <c r="A52" s="403"/>
      <c r="B52" s="413"/>
      <c r="C52" s="1036" t="s">
        <v>57</v>
      </c>
      <c r="D52" s="1031"/>
      <c r="E52" s="1032">
        <f>+[7]dados_SS!B297</f>
        <v>2172</v>
      </c>
      <c r="F52" s="1032">
        <f>+[7]dados_SS!C297</f>
        <v>2180</v>
      </c>
      <c r="G52" s="1032">
        <f>+[7]dados_SS!D297</f>
        <v>2159</v>
      </c>
      <c r="H52" s="1032">
        <f>+[7]dados_SS!E297</f>
        <v>2152</v>
      </c>
      <c r="I52" s="1032">
        <f>+[7]dados_SS!F297</f>
        <v>2143</v>
      </c>
      <c r="J52" s="1032">
        <f>+[7]dados_SS!G297</f>
        <v>2062</v>
      </c>
      <c r="K52" s="1032">
        <f>+[7]dados_SS!H297</f>
        <v>2218</v>
      </c>
      <c r="L52" s="1032">
        <f>+[7]dados_SS!I297</f>
        <v>2189</v>
      </c>
      <c r="M52" s="1032">
        <f>+[7]dados_SS!J297</f>
        <v>2160</v>
      </c>
      <c r="N52" s="414"/>
      <c r="O52" s="403">
        <v>4403</v>
      </c>
    </row>
    <row r="53" spans="1:15" ht="10.5" customHeight="1" x14ac:dyDescent="0.2">
      <c r="A53" s="403"/>
      <c r="B53" s="413"/>
      <c r="C53" s="1036" t="s">
        <v>63</v>
      </c>
      <c r="D53" s="1031"/>
      <c r="E53" s="1032">
        <f>+[7]dados_SS!B298</f>
        <v>41210</v>
      </c>
      <c r="F53" s="1032">
        <f>+[7]dados_SS!C298</f>
        <v>41109</v>
      </c>
      <c r="G53" s="1032">
        <f>+[7]dados_SS!D298</f>
        <v>42168</v>
      </c>
      <c r="H53" s="1032">
        <f>+[7]dados_SS!E298</f>
        <v>39025</v>
      </c>
      <c r="I53" s="1032">
        <f>+[7]dados_SS!F298</f>
        <v>38509</v>
      </c>
      <c r="J53" s="1032">
        <f>+[7]dados_SS!G298</f>
        <v>38468</v>
      </c>
      <c r="K53" s="1032">
        <f>+[7]dados_SS!H298</f>
        <v>39894</v>
      </c>
      <c r="L53" s="1032">
        <f>+[7]dados_SS!I298</f>
        <v>38856</v>
      </c>
      <c r="M53" s="1032">
        <f>+[7]dados_SS!J298</f>
        <v>39211</v>
      </c>
      <c r="N53" s="414"/>
      <c r="O53" s="403">
        <v>88638</v>
      </c>
    </row>
    <row r="54" spans="1:15" ht="10.5" customHeight="1" x14ac:dyDescent="0.2">
      <c r="A54" s="403"/>
      <c r="B54" s="413"/>
      <c r="C54" s="1036" t="s">
        <v>79</v>
      </c>
      <c r="D54" s="1031"/>
      <c r="E54" s="1032">
        <f>+[7]dados_SS!B299</f>
        <v>7037</v>
      </c>
      <c r="F54" s="1032">
        <f>+[7]dados_SS!C299</f>
        <v>7028</v>
      </c>
      <c r="G54" s="1032">
        <f>+[7]dados_SS!D299</f>
        <v>7108</v>
      </c>
      <c r="H54" s="1032">
        <f>+[7]dados_SS!E299</f>
        <v>6935</v>
      </c>
      <c r="I54" s="1032">
        <f>+[7]dados_SS!F299</f>
        <v>7240</v>
      </c>
      <c r="J54" s="1032">
        <f>+[7]dados_SS!G299</f>
        <v>7259</v>
      </c>
      <c r="K54" s="1032">
        <f>+[7]dados_SS!H299</f>
        <v>7718</v>
      </c>
      <c r="L54" s="1032">
        <f>+[7]dados_SS!I299</f>
        <v>7487</v>
      </c>
      <c r="M54" s="1032">
        <f>+[7]dados_SS!J299</f>
        <v>7509</v>
      </c>
      <c r="N54" s="414"/>
      <c r="O54" s="403">
        <v>18640</v>
      </c>
    </row>
    <row r="55" spans="1:15" ht="10.5" customHeight="1" x14ac:dyDescent="0.2">
      <c r="A55" s="403"/>
      <c r="B55" s="413"/>
      <c r="C55" s="1036" t="s">
        <v>58</v>
      </c>
      <c r="D55" s="1031"/>
      <c r="E55" s="1032">
        <f>+[7]dados_SS!B300</f>
        <v>17354</v>
      </c>
      <c r="F55" s="1032">
        <f>+[7]dados_SS!C300</f>
        <v>16573</v>
      </c>
      <c r="G55" s="1032">
        <f>+[7]dados_SS!D300</f>
        <v>16643</v>
      </c>
      <c r="H55" s="1032">
        <f>+[7]dados_SS!E300</f>
        <v>16105</v>
      </c>
      <c r="I55" s="1032">
        <f>+[7]dados_SS!F300</f>
        <v>15483</v>
      </c>
      <c r="J55" s="1032">
        <f>+[7]dados_SS!G300</f>
        <v>15346</v>
      </c>
      <c r="K55" s="1032">
        <f>+[7]dados_SS!H300</f>
        <v>15922</v>
      </c>
      <c r="L55" s="1032">
        <f>+[7]dados_SS!I300</f>
        <v>15769</v>
      </c>
      <c r="M55" s="1032">
        <f>+[7]dados_SS!J300</f>
        <v>15901</v>
      </c>
      <c r="N55" s="414"/>
      <c r="O55" s="403">
        <v>35533</v>
      </c>
    </row>
    <row r="56" spans="1:15" ht="10.5" customHeight="1" x14ac:dyDescent="0.2">
      <c r="A56" s="403"/>
      <c r="B56" s="413"/>
      <c r="C56" s="1036" t="s">
        <v>65</v>
      </c>
      <c r="D56" s="1031"/>
      <c r="E56" s="1032">
        <f>+[7]dados_SS!B301</f>
        <v>2934</v>
      </c>
      <c r="F56" s="1032">
        <f>+[7]dados_SS!C301</f>
        <v>3071</v>
      </c>
      <c r="G56" s="1032">
        <f>+[7]dados_SS!D301</f>
        <v>2917</v>
      </c>
      <c r="H56" s="1032">
        <f>+[7]dados_SS!E301</f>
        <v>2768</v>
      </c>
      <c r="I56" s="1032">
        <f>+[7]dados_SS!F301</f>
        <v>2562</v>
      </c>
      <c r="J56" s="1032">
        <f>+[7]dados_SS!G301</f>
        <v>2514</v>
      </c>
      <c r="K56" s="1032">
        <f>+[7]dados_SS!H301</f>
        <v>2661</v>
      </c>
      <c r="L56" s="1032">
        <f>+[7]dados_SS!I301</f>
        <v>2578</v>
      </c>
      <c r="M56" s="1032">
        <f>+[7]dados_SS!J301</f>
        <v>2530</v>
      </c>
      <c r="N56" s="414"/>
      <c r="O56" s="403">
        <v>6979</v>
      </c>
    </row>
    <row r="57" spans="1:15" ht="10.5" customHeight="1" x14ac:dyDescent="0.2">
      <c r="A57" s="403"/>
      <c r="B57" s="413"/>
      <c r="C57" s="1036" t="s">
        <v>67</v>
      </c>
      <c r="D57" s="1031"/>
      <c r="E57" s="1032">
        <f>+[7]dados_SS!B302</f>
        <v>2968</v>
      </c>
      <c r="F57" s="1032">
        <f>+[7]dados_SS!C302</f>
        <v>2896</v>
      </c>
      <c r="G57" s="1032">
        <f>+[7]dados_SS!D302</f>
        <v>3110</v>
      </c>
      <c r="H57" s="1032">
        <f>+[7]dados_SS!E302</f>
        <v>2804</v>
      </c>
      <c r="I57" s="1032">
        <f>+[7]dados_SS!F302</f>
        <v>2803</v>
      </c>
      <c r="J57" s="1032">
        <f>+[7]dados_SS!G302</f>
        <v>2855</v>
      </c>
      <c r="K57" s="1032">
        <f>+[7]dados_SS!H302</f>
        <v>2951</v>
      </c>
      <c r="L57" s="1032">
        <f>+[7]dados_SS!I302</f>
        <v>2948</v>
      </c>
      <c r="M57" s="1032">
        <f>+[7]dados_SS!J302</f>
        <v>2968</v>
      </c>
      <c r="N57" s="414"/>
      <c r="O57" s="403">
        <v>5622</v>
      </c>
    </row>
    <row r="58" spans="1:15" ht="10.5" customHeight="1" x14ac:dyDescent="0.2">
      <c r="A58" s="403"/>
      <c r="B58" s="413"/>
      <c r="C58" s="1036" t="s">
        <v>77</v>
      </c>
      <c r="D58" s="1031"/>
      <c r="E58" s="1032">
        <f>+[7]dados_SS!B303</f>
        <v>5696</v>
      </c>
      <c r="F58" s="1032">
        <f>+[7]dados_SS!C303</f>
        <v>5655</v>
      </c>
      <c r="G58" s="1032">
        <f>+[7]dados_SS!D303</f>
        <v>5884</v>
      </c>
      <c r="H58" s="1032">
        <f>+[7]dados_SS!E303</f>
        <v>5385</v>
      </c>
      <c r="I58" s="1032">
        <f>+[7]dados_SS!F303</f>
        <v>5611</v>
      </c>
      <c r="J58" s="1032">
        <f>+[7]dados_SS!G303</f>
        <v>5759</v>
      </c>
      <c r="K58" s="1032">
        <f>+[7]dados_SS!H303</f>
        <v>6044</v>
      </c>
      <c r="L58" s="1032">
        <f>+[7]dados_SS!I303</f>
        <v>5990</v>
      </c>
      <c r="M58" s="1032">
        <f>+[7]dados_SS!J303</f>
        <v>5807</v>
      </c>
      <c r="N58" s="414"/>
      <c r="O58" s="403">
        <v>12225</v>
      </c>
    </row>
    <row r="59" spans="1:15" ht="10.5" customHeight="1" x14ac:dyDescent="0.2">
      <c r="A59" s="403"/>
      <c r="B59" s="413"/>
      <c r="C59" s="1036" t="s">
        <v>130</v>
      </c>
      <c r="D59" s="1031"/>
      <c r="E59" s="1032">
        <f>+[7]dados_SS!B304</f>
        <v>7314</v>
      </c>
      <c r="F59" s="1032">
        <f>+[7]dados_SS!C304</f>
        <v>7101</v>
      </c>
      <c r="G59" s="1032">
        <f>+[7]dados_SS!D304</f>
        <v>6958</v>
      </c>
      <c r="H59" s="1032">
        <f>+[7]dados_SS!E304</f>
        <v>6754</v>
      </c>
      <c r="I59" s="1032">
        <f>+[7]dados_SS!F304</f>
        <v>6848</v>
      </c>
      <c r="J59" s="1032">
        <f>+[7]dados_SS!G304</f>
        <v>6891</v>
      </c>
      <c r="K59" s="1032">
        <f>+[7]dados_SS!H304</f>
        <v>7057</v>
      </c>
      <c r="L59" s="1032">
        <f>+[7]dados_SS!I304</f>
        <v>7055</v>
      </c>
      <c r="M59" s="1032">
        <f>+[7]dados_SS!J304</f>
        <v>6982</v>
      </c>
      <c r="N59" s="414"/>
      <c r="O59" s="403">
        <v>8291</v>
      </c>
    </row>
    <row r="60" spans="1:15" ht="10.5" customHeight="1" x14ac:dyDescent="0.2">
      <c r="A60" s="403"/>
      <c r="B60" s="413"/>
      <c r="C60" s="1036" t="s">
        <v>131</v>
      </c>
      <c r="D60" s="1031"/>
      <c r="E60" s="1032">
        <f>+[7]dados_SS!B305</f>
        <v>5838</v>
      </c>
      <c r="F60" s="1032">
        <f>+[7]dados_SS!C305</f>
        <v>5533</v>
      </c>
      <c r="G60" s="1032">
        <f>+[7]dados_SS!D305</f>
        <v>5688</v>
      </c>
      <c r="H60" s="1032">
        <f>+[7]dados_SS!E305</f>
        <v>5469</v>
      </c>
      <c r="I60" s="1032">
        <f>+[7]dados_SS!F305</f>
        <v>5536</v>
      </c>
      <c r="J60" s="1032">
        <f>+[7]dados_SS!G305</f>
        <v>5650</v>
      </c>
      <c r="K60" s="1032">
        <f>+[7]dados_SS!H305</f>
        <v>5541</v>
      </c>
      <c r="L60" s="1032">
        <f>+[7]dados_SS!I305</f>
        <v>5859</v>
      </c>
      <c r="M60" s="1032">
        <f>+[7]dados_SS!J305</f>
        <v>5998</v>
      </c>
      <c r="N60" s="414"/>
      <c r="O60" s="403">
        <v>12043</v>
      </c>
    </row>
    <row r="61" spans="1:15" s="441" customFormat="1" ht="14.25" customHeight="1" x14ac:dyDescent="0.2">
      <c r="A61" s="437"/>
      <c r="B61" s="438"/>
      <c r="C61" s="692" t="s">
        <v>147</v>
      </c>
      <c r="D61" s="692"/>
      <c r="E61" s="439"/>
      <c r="F61" s="439"/>
      <c r="G61" s="439"/>
      <c r="H61" s="439"/>
      <c r="I61" s="439"/>
      <c r="J61" s="439"/>
      <c r="K61" s="439"/>
      <c r="L61" s="439"/>
      <c r="M61" s="439"/>
      <c r="N61" s="440"/>
      <c r="O61" s="437"/>
    </row>
    <row r="62" spans="1:15" s="417" customFormat="1" ht="13.5" customHeight="1" x14ac:dyDescent="0.2">
      <c r="A62" s="415"/>
      <c r="B62" s="1046"/>
      <c r="C62" s="1518" t="s">
        <v>148</v>
      </c>
      <c r="D62" s="1518"/>
      <c r="E62" s="1034">
        <f>[7]dados_SS!B$312</f>
        <v>461.34911873451699</v>
      </c>
      <c r="F62" s="1034">
        <f>[7]dados_SS!C$312</f>
        <v>465.22</v>
      </c>
      <c r="G62" s="1034">
        <f>[7]dados_SS!D$312</f>
        <v>465.03</v>
      </c>
      <c r="H62" s="1034">
        <f>[7]dados_SS!E$312</f>
        <v>462.05</v>
      </c>
      <c r="I62" s="1034">
        <f>[7]dados_SS!F$312</f>
        <v>465.45</v>
      </c>
      <c r="J62" s="1034">
        <f>[7]dados_SS!G$312</f>
        <v>470.38</v>
      </c>
      <c r="K62" s="1034">
        <f>[7]dados_SS!H$312</f>
        <v>481.49</v>
      </c>
      <c r="L62" s="1034">
        <f>[7]dados_SS!I$312</f>
        <v>491.79</v>
      </c>
      <c r="M62" s="1034">
        <f>[7]dados_SS!J$312</f>
        <v>485.6</v>
      </c>
      <c r="N62" s="442"/>
      <c r="O62" s="415">
        <v>491.25</v>
      </c>
    </row>
    <row r="63" spans="1:15" s="417" customFormat="1" ht="18" customHeight="1" x14ac:dyDescent="0.2">
      <c r="A63" s="415"/>
      <c r="B63" s="1046"/>
      <c r="C63" s="1517" t="str">
        <f>CONCATENATE("notas: dados sujeitos a atualizações;   ",[7]dados_SS!$B$270,";","  (a) DLD - Desempregados de Longa Duração"".")</f>
        <v>notas: dados sujeitos a atualizações;   a partir de 2005 apenas são contabilizados beneficiários com lançamento cujo o motivo tenha sido "concessão normal".;  (a) DLD - Desempregados de Longa Duração".</v>
      </c>
      <c r="D63" s="1517"/>
      <c r="E63" s="1517"/>
      <c r="F63" s="1517"/>
      <c r="G63" s="1517"/>
      <c r="H63" s="1517"/>
      <c r="I63" s="1517"/>
      <c r="J63" s="1517"/>
      <c r="K63" s="1517"/>
      <c r="L63" s="1517"/>
      <c r="M63" s="1517"/>
      <c r="N63" s="442"/>
      <c r="O63" s="415"/>
    </row>
    <row r="64" spans="1:15" ht="3.75" customHeight="1" thickBot="1" x14ac:dyDescent="0.25">
      <c r="A64" s="403"/>
      <c r="B64" s="413"/>
      <c r="C64" s="359"/>
      <c r="D64" s="359"/>
      <c r="E64" s="359"/>
      <c r="F64" s="359"/>
      <c r="G64" s="359"/>
      <c r="H64" s="359"/>
      <c r="I64" s="359"/>
      <c r="J64" s="359"/>
      <c r="K64" s="359"/>
      <c r="L64" s="359"/>
      <c r="M64" s="359"/>
      <c r="N64" s="414"/>
      <c r="O64" s="403"/>
    </row>
    <row r="65" spans="1:15" ht="13.5" customHeight="1" thickBot="1" x14ac:dyDescent="0.25">
      <c r="A65" s="403"/>
      <c r="B65" s="413"/>
      <c r="C65" s="1520" t="s">
        <v>22</v>
      </c>
      <c r="D65" s="1521"/>
      <c r="E65" s="1521"/>
      <c r="F65" s="1521"/>
      <c r="G65" s="1521"/>
      <c r="H65" s="1521"/>
      <c r="I65" s="1521"/>
      <c r="J65" s="1521"/>
      <c r="K65" s="1521"/>
      <c r="L65" s="1521"/>
      <c r="M65" s="1522"/>
      <c r="N65" s="414"/>
      <c r="O65" s="403"/>
    </row>
    <row r="66" spans="1:15" ht="9" customHeight="1" x14ac:dyDescent="0.2">
      <c r="A66" s="403"/>
      <c r="B66" s="413"/>
      <c r="C66" s="1050" t="s">
        <v>78</v>
      </c>
      <c r="D66" s="429"/>
      <c r="E66" s="444"/>
      <c r="F66" s="444"/>
      <c r="G66" s="444"/>
      <c r="H66" s="444"/>
      <c r="I66" s="444"/>
      <c r="J66" s="444"/>
      <c r="K66" s="444"/>
      <c r="L66" s="444"/>
      <c r="M66" s="444"/>
      <c r="N66" s="414"/>
      <c r="O66" s="403"/>
    </row>
    <row r="67" spans="1:15" ht="12.75" customHeight="1" x14ac:dyDescent="0.2">
      <c r="A67" s="403"/>
      <c r="B67" s="413"/>
      <c r="C67" s="1523" t="s">
        <v>144</v>
      </c>
      <c r="D67" s="1523"/>
      <c r="E67" s="439">
        <f t="shared" ref="E67:L67" si="0">+E68+E69</f>
        <v>118174</v>
      </c>
      <c r="F67" s="439">
        <f t="shared" si="0"/>
        <v>102043</v>
      </c>
      <c r="G67" s="439">
        <f t="shared" si="0"/>
        <v>112203</v>
      </c>
      <c r="H67" s="439">
        <f t="shared" si="0"/>
        <v>126018</v>
      </c>
      <c r="I67" s="439">
        <f t="shared" si="0"/>
        <v>140077</v>
      </c>
      <c r="J67" s="439">
        <f t="shared" si="0"/>
        <v>129950</v>
      </c>
      <c r="K67" s="439">
        <f t="shared" si="0"/>
        <v>146360</v>
      </c>
      <c r="L67" s="439">
        <f t="shared" si="0"/>
        <v>154389</v>
      </c>
      <c r="M67" s="439">
        <f t="shared" ref="M67" si="1">+M68+M69</f>
        <v>149614</v>
      </c>
      <c r="N67" s="414"/>
      <c r="O67" s="403"/>
    </row>
    <row r="68" spans="1:15" ht="11.25" customHeight="1" x14ac:dyDescent="0.2">
      <c r="A68" s="403"/>
      <c r="B68" s="413"/>
      <c r="C68" s="1036" t="s">
        <v>72</v>
      </c>
      <c r="D68" s="1035"/>
      <c r="E68" s="1032">
        <f>+[7]dados_SS!B$333</f>
        <v>47205</v>
      </c>
      <c r="F68" s="1032">
        <f>+[7]dados_SS!C$333</f>
        <v>40874</v>
      </c>
      <c r="G68" s="1032">
        <f>+[7]dados_SS!D$333</f>
        <v>45158</v>
      </c>
      <c r="H68" s="1032">
        <f>+[7]dados_SS!E$333</f>
        <v>50225</v>
      </c>
      <c r="I68" s="1032">
        <f>+[7]dados_SS!F$333</f>
        <v>55527</v>
      </c>
      <c r="J68" s="1032">
        <f>+[7]dados_SS!G$333</f>
        <v>51527</v>
      </c>
      <c r="K68" s="1032">
        <f>+[7]dados_SS!H$333</f>
        <v>57932</v>
      </c>
      <c r="L68" s="1032">
        <f>+[7]dados_SS!I$333</f>
        <v>60375</v>
      </c>
      <c r="M68" s="1032">
        <f>+[7]dados_SS!J$333</f>
        <v>59311</v>
      </c>
      <c r="N68" s="414"/>
      <c r="O68" s="403"/>
    </row>
    <row r="69" spans="1:15" ht="11.25" customHeight="1" x14ac:dyDescent="0.2">
      <c r="A69" s="403"/>
      <c r="B69" s="413"/>
      <c r="C69" s="1036" t="s">
        <v>71</v>
      </c>
      <c r="D69" s="1035"/>
      <c r="E69" s="1032">
        <f>+[7]dados_SS!B$347</f>
        <v>70969</v>
      </c>
      <c r="F69" s="1032">
        <f>+[7]dados_SS!C$347</f>
        <v>61169</v>
      </c>
      <c r="G69" s="1032">
        <f>+[7]dados_SS!D$347</f>
        <v>67045</v>
      </c>
      <c r="H69" s="1032">
        <f>+[7]dados_SS!E$347</f>
        <v>75793</v>
      </c>
      <c r="I69" s="1032">
        <f>+[7]dados_SS!F$347</f>
        <v>84550</v>
      </c>
      <c r="J69" s="1032">
        <f>+[7]dados_SS!G$347</f>
        <v>78423</v>
      </c>
      <c r="K69" s="1032">
        <f>+[7]dados_SS!H$347</f>
        <v>88428</v>
      </c>
      <c r="L69" s="1032">
        <f>+[7]dados_SS!I$347</f>
        <v>94014</v>
      </c>
      <c r="M69" s="1032">
        <f>+[7]dados_SS!J$347</f>
        <v>90303</v>
      </c>
      <c r="N69" s="414"/>
      <c r="O69" s="403">
        <v>58328</v>
      </c>
    </row>
    <row r="70" spans="1:15" s="441" customFormat="1" ht="8.25" customHeight="1" x14ac:dyDescent="0.2">
      <c r="A70" s="437"/>
      <c r="B70" s="438"/>
      <c r="C70" s="1527" t="str">
        <f xml:space="preserve"> CONCATENATE("notas: dados sujeitos a atualizações ",[7]dados_SS!$B$314,".")</f>
        <v>notas: dados sujeitos a atualizações .</v>
      </c>
      <c r="D70" s="1527"/>
      <c r="E70" s="1527"/>
      <c r="F70" s="1527"/>
      <c r="G70" s="1527"/>
      <c r="H70" s="1527"/>
      <c r="I70" s="1527"/>
      <c r="J70" s="1527"/>
      <c r="K70" s="1527"/>
      <c r="L70" s="1527"/>
      <c r="M70" s="1527"/>
      <c r="N70" s="414"/>
      <c r="O70" s="437"/>
    </row>
    <row r="71" spans="1:15" ht="8.25" customHeight="1" x14ac:dyDescent="0.2">
      <c r="A71" s="403"/>
      <c r="B71" s="413"/>
      <c r="C71" s="1524" t="s">
        <v>499</v>
      </c>
      <c r="D71" s="1524"/>
      <c r="E71" s="1524"/>
      <c r="F71" s="1524"/>
      <c r="G71" s="1524"/>
      <c r="H71" s="1524"/>
      <c r="I71" s="1524"/>
      <c r="J71" s="1524"/>
      <c r="K71" s="1524"/>
      <c r="L71" s="1524"/>
      <c r="M71" s="1524"/>
      <c r="N71" s="1037"/>
      <c r="O71" s="403"/>
    </row>
    <row r="72" spans="1:15" ht="8.25" customHeight="1" x14ac:dyDescent="0.2">
      <c r="A72" s="403"/>
      <c r="B72" s="413"/>
      <c r="C72" s="1038" t="s">
        <v>500</v>
      </c>
      <c r="D72" s="1038"/>
      <c r="E72" s="1038"/>
      <c r="F72" s="1038"/>
      <c r="G72" s="1038"/>
      <c r="H72" s="1038"/>
      <c r="I72" s="1038"/>
      <c r="J72" s="1039"/>
      <c r="K72" s="1524"/>
      <c r="L72" s="1524"/>
      <c r="M72" s="1524"/>
      <c r="N72" s="1526"/>
      <c r="O72" s="403"/>
    </row>
    <row r="73" spans="1:15" ht="13.5" customHeight="1" x14ac:dyDescent="0.2">
      <c r="A73" s="403"/>
      <c r="B73" s="413"/>
      <c r="C73" s="1040" t="s">
        <v>422</v>
      </c>
      <c r="D73" s="90"/>
      <c r="E73" s="90"/>
      <c r="F73" s="90"/>
      <c r="G73" s="775" t="s">
        <v>134</v>
      </c>
      <c r="H73" s="90"/>
      <c r="I73" s="90"/>
      <c r="J73" s="90"/>
      <c r="K73" s="90"/>
      <c r="L73" s="90"/>
      <c r="M73" s="90"/>
      <c r="N73" s="414"/>
      <c r="O73" s="403"/>
    </row>
    <row r="74" spans="1:15" ht="13.5" customHeight="1" x14ac:dyDescent="0.2">
      <c r="A74" s="403"/>
      <c r="B74" s="413"/>
      <c r="C74" s="403"/>
      <c r="D74" s="403"/>
      <c r="E74" s="410"/>
      <c r="F74" s="410"/>
      <c r="G74" s="410"/>
      <c r="H74" s="410"/>
      <c r="I74" s="410"/>
      <c r="J74" s="410"/>
      <c r="K74" s="1525">
        <f>+[3]MES!$B$2</f>
        <v>43191</v>
      </c>
      <c r="L74" s="1525"/>
      <c r="M74" s="1525"/>
      <c r="N74" s="447">
        <v>19</v>
      </c>
      <c r="O74" s="410"/>
    </row>
    <row r="75" spans="1:15" ht="13.5" customHeight="1" x14ac:dyDescent="0.2"/>
  </sheetData>
  <mergeCells count="33">
    <mergeCell ref="C25:D25"/>
    <mergeCell ref="B1:D1"/>
    <mergeCell ref="B2:D2"/>
    <mergeCell ref="C4:M4"/>
    <mergeCell ref="C5:D6"/>
    <mergeCell ref="C8:D8"/>
    <mergeCell ref="C18:M18"/>
    <mergeCell ref="C20:M20"/>
    <mergeCell ref="C22:D22"/>
    <mergeCell ref="C24:D24"/>
    <mergeCell ref="K6:M6"/>
    <mergeCell ref="E6:J6"/>
    <mergeCell ref="C26:D26"/>
    <mergeCell ref="C27:D27"/>
    <mergeCell ref="C30:M30"/>
    <mergeCell ref="C32:D32"/>
    <mergeCell ref="C34:D34"/>
    <mergeCell ref="C28:G28"/>
    <mergeCell ref="H28:M28"/>
    <mergeCell ref="C65:M65"/>
    <mergeCell ref="C67:D67"/>
    <mergeCell ref="C71:M71"/>
    <mergeCell ref="K74:M74"/>
    <mergeCell ref="K72:N72"/>
    <mergeCell ref="C70:H70"/>
    <mergeCell ref="I70:M70"/>
    <mergeCell ref="C63:M63"/>
    <mergeCell ref="C35:D35"/>
    <mergeCell ref="C36:D36"/>
    <mergeCell ref="C37:D37"/>
    <mergeCell ref="C40:D40"/>
    <mergeCell ref="C62:D62"/>
    <mergeCell ref="C38:D38"/>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S73"/>
  <sheetViews>
    <sheetView zoomScaleNormal="100" workbookViewId="0"/>
  </sheetViews>
  <sheetFormatPr defaultRowHeight="12.75" x14ac:dyDescent="0.2"/>
  <cols>
    <col min="1" max="1" width="0.85546875" style="408" customWidth="1"/>
    <col min="2" max="2" width="2.5703125" style="408" customWidth="1"/>
    <col min="3" max="3" width="0.7109375" style="408" customWidth="1"/>
    <col min="4" max="4" width="31.7109375" style="408" customWidth="1"/>
    <col min="5" max="7" width="5" style="665" customWidth="1"/>
    <col min="8" max="8" width="5" style="575" customWidth="1"/>
    <col min="9" max="11" width="4.7109375" style="575" customWidth="1"/>
    <col min="12" max="13" width="4.7109375" style="665" customWidth="1"/>
    <col min="14" max="15" width="4.7109375" style="575" customWidth="1"/>
    <col min="16" max="16" width="4.7109375" style="665" customWidth="1"/>
    <col min="17" max="17" width="5.28515625" style="665" customWidth="1"/>
    <col min="18" max="18" width="2.42578125" style="694" customWidth="1"/>
    <col min="19" max="19" width="0.85546875" style="408" customWidth="1"/>
    <col min="20" max="16384" width="9.140625" style="408"/>
  </cols>
  <sheetData>
    <row r="1" spans="1:19" ht="13.5" customHeight="1" x14ac:dyDescent="0.2">
      <c r="A1" s="403"/>
      <c r="B1" s="1015"/>
      <c r="C1" s="1015"/>
      <c r="E1" s="1542" t="s">
        <v>317</v>
      </c>
      <c r="F1" s="1542"/>
      <c r="G1" s="1542"/>
      <c r="H1" s="1542"/>
      <c r="I1" s="1542"/>
      <c r="J1" s="1542"/>
      <c r="K1" s="1542"/>
      <c r="L1" s="1542"/>
      <c r="M1" s="1542"/>
      <c r="N1" s="1542"/>
      <c r="O1" s="1542"/>
      <c r="P1" s="1542"/>
      <c r="Q1" s="1542"/>
      <c r="R1" s="695"/>
      <c r="S1" s="403"/>
    </row>
    <row r="2" spans="1:19" ht="6" customHeight="1" x14ac:dyDescent="0.2">
      <c r="A2" s="403"/>
      <c r="B2" s="1016"/>
      <c r="C2" s="1017"/>
      <c r="D2" s="1017"/>
      <c r="E2" s="624"/>
      <c r="F2" s="624"/>
      <c r="G2" s="624"/>
      <c r="H2" s="625"/>
      <c r="I2" s="625"/>
      <c r="J2" s="625"/>
      <c r="K2" s="625"/>
      <c r="L2" s="624"/>
      <c r="M2" s="624"/>
      <c r="N2" s="625"/>
      <c r="O2" s="625"/>
      <c r="P2" s="624"/>
      <c r="Q2" s="624" t="s">
        <v>318</v>
      </c>
      <c r="R2" s="696"/>
      <c r="S2" s="413"/>
    </row>
    <row r="3" spans="1:19" ht="13.5" customHeight="1" thickBot="1" x14ac:dyDescent="0.25">
      <c r="A3" s="403"/>
      <c r="B3" s="466"/>
      <c r="C3" s="413"/>
      <c r="D3" s="413"/>
      <c r="E3" s="626"/>
      <c r="F3" s="626"/>
      <c r="G3" s="626"/>
      <c r="H3" s="581"/>
      <c r="I3" s="581"/>
      <c r="J3" s="581"/>
      <c r="K3" s="581"/>
      <c r="L3" s="626"/>
      <c r="M3" s="626"/>
      <c r="N3" s="581"/>
      <c r="O3" s="581"/>
      <c r="P3" s="1543" t="s">
        <v>73</v>
      </c>
      <c r="Q3" s="1543"/>
      <c r="R3" s="697"/>
      <c r="S3" s="413"/>
    </row>
    <row r="4" spans="1:19" ht="13.5" customHeight="1" thickBot="1" x14ac:dyDescent="0.25">
      <c r="A4" s="403"/>
      <c r="B4" s="466"/>
      <c r="C4" s="609" t="s">
        <v>378</v>
      </c>
      <c r="D4" s="627"/>
      <c r="E4" s="628"/>
      <c r="F4" s="628"/>
      <c r="G4" s="628"/>
      <c r="H4" s="628"/>
      <c r="I4" s="628"/>
      <c r="J4" s="628"/>
      <c r="K4" s="628"/>
      <c r="L4" s="628"/>
      <c r="M4" s="628"/>
      <c r="N4" s="628"/>
      <c r="O4" s="628"/>
      <c r="P4" s="628"/>
      <c r="Q4" s="629"/>
      <c r="R4" s="695"/>
      <c r="S4" s="87"/>
    </row>
    <row r="5" spans="1:19" s="430" customFormat="1" ht="4.5" customHeight="1" x14ac:dyDescent="0.2">
      <c r="A5" s="403"/>
      <c r="B5" s="466"/>
      <c r="C5" s="630"/>
      <c r="D5" s="630"/>
      <c r="E5" s="631"/>
      <c r="F5" s="631"/>
      <c r="G5" s="631"/>
      <c r="H5" s="631"/>
      <c r="I5" s="631"/>
      <c r="J5" s="631"/>
      <c r="K5" s="631"/>
      <c r="L5" s="631"/>
      <c r="M5" s="631"/>
      <c r="N5" s="631"/>
      <c r="O5" s="631"/>
      <c r="P5" s="631"/>
      <c r="Q5" s="631"/>
      <c r="R5" s="695"/>
      <c r="S5" s="87"/>
    </row>
    <row r="6" spans="1:19" s="430" customFormat="1" ht="13.5" customHeight="1" x14ac:dyDescent="0.2">
      <c r="A6" s="403"/>
      <c r="B6" s="466"/>
      <c r="C6" s="630"/>
      <c r="D6" s="630"/>
      <c r="E6" s="1471">
        <v>2017</v>
      </c>
      <c r="F6" s="1471"/>
      <c r="G6" s="1471"/>
      <c r="H6" s="1471"/>
      <c r="I6" s="1471"/>
      <c r="J6" s="1471"/>
      <c r="K6" s="1471"/>
      <c r="L6" s="1471"/>
      <c r="M6" s="1471"/>
      <c r="N6" s="1471"/>
      <c r="O6" s="1571"/>
      <c r="P6" s="1572">
        <v>2018</v>
      </c>
      <c r="Q6" s="1572"/>
      <c r="R6" s="695"/>
      <c r="S6" s="87"/>
    </row>
    <row r="7" spans="1:19" s="430" customFormat="1" ht="13.5" customHeight="1" x14ac:dyDescent="0.2">
      <c r="A7" s="403"/>
      <c r="B7" s="466"/>
      <c r="C7" s="630"/>
      <c r="D7" s="630"/>
      <c r="E7" s="764" t="s">
        <v>103</v>
      </c>
      <c r="F7" s="764" t="s">
        <v>102</v>
      </c>
      <c r="G7" s="764" t="s">
        <v>101</v>
      </c>
      <c r="H7" s="764" t="s">
        <v>100</v>
      </c>
      <c r="I7" s="764" t="s">
        <v>99</v>
      </c>
      <c r="J7" s="764" t="s">
        <v>98</v>
      </c>
      <c r="K7" s="764" t="s">
        <v>97</v>
      </c>
      <c r="L7" s="764" t="s">
        <v>96</v>
      </c>
      <c r="M7" s="764" t="s">
        <v>95</v>
      </c>
      <c r="N7" s="764" t="s">
        <v>94</v>
      </c>
      <c r="O7" s="764" t="s">
        <v>93</v>
      </c>
      <c r="P7" s="764" t="s">
        <v>104</v>
      </c>
      <c r="Q7" s="764" t="s">
        <v>103</v>
      </c>
      <c r="R7" s="695"/>
      <c r="S7" s="421"/>
    </row>
    <row r="8" spans="1:19" s="430" customFormat="1" ht="3.75" customHeight="1" x14ac:dyDescent="0.2">
      <c r="A8" s="403"/>
      <c r="B8" s="466"/>
      <c r="C8" s="630"/>
      <c r="D8" s="630"/>
      <c r="E8" s="421"/>
      <c r="F8" s="421"/>
      <c r="G8" s="421"/>
      <c r="H8" s="421"/>
      <c r="I8" s="421"/>
      <c r="J8" s="421"/>
      <c r="K8" s="421"/>
      <c r="L8" s="421"/>
      <c r="M8" s="421"/>
      <c r="N8" s="421"/>
      <c r="O8" s="421"/>
      <c r="P8" s="421"/>
      <c r="Q8" s="421"/>
      <c r="R8" s="695"/>
      <c r="S8" s="421"/>
    </row>
    <row r="9" spans="1:19" s="633" customFormat="1" ht="15.75" customHeight="1" x14ac:dyDescent="0.2">
      <c r="A9" s="632"/>
      <c r="B9" s="496"/>
      <c r="C9" s="1014" t="s">
        <v>303</v>
      </c>
      <c r="D9" s="1014"/>
      <c r="E9" s="354">
        <v>1.6081163903664055</v>
      </c>
      <c r="F9" s="354">
        <v>1.8242574567498726</v>
      </c>
      <c r="G9" s="354">
        <v>1.9925597351261113</v>
      </c>
      <c r="H9" s="354">
        <v>2.1559184376644156</v>
      </c>
      <c r="I9" s="354">
        <v>2.2235095148078776</v>
      </c>
      <c r="J9" s="354">
        <v>2.1706940856955339</v>
      </c>
      <c r="K9" s="354">
        <v>2.1836586601380823</v>
      </c>
      <c r="L9" s="354">
        <v>2.1359130948076093</v>
      </c>
      <c r="M9" s="354">
        <v>2.1098546051060376</v>
      </c>
      <c r="N9" s="354">
        <v>1.9387354654397522</v>
      </c>
      <c r="O9" s="354">
        <v>1.9349718823475512</v>
      </c>
      <c r="P9" s="354">
        <v>1.9180294811592267</v>
      </c>
      <c r="Q9" s="354">
        <v>2.0720705280307312</v>
      </c>
      <c r="R9" s="698"/>
      <c r="S9" s="391"/>
    </row>
    <row r="10" spans="1:19" s="633" customFormat="1" ht="15.75" customHeight="1" x14ac:dyDescent="0.2">
      <c r="A10" s="632"/>
      <c r="B10" s="496"/>
      <c r="C10" s="1014" t="s">
        <v>304</v>
      </c>
      <c r="D10" s="217"/>
      <c r="E10" s="634"/>
      <c r="F10" s="634"/>
      <c r="G10" s="634"/>
      <c r="H10" s="634"/>
      <c r="I10" s="634"/>
      <c r="J10" s="634"/>
      <c r="K10" s="634"/>
      <c r="L10" s="634"/>
      <c r="M10" s="634"/>
      <c r="N10" s="634"/>
      <c r="O10" s="634"/>
      <c r="P10" s="634"/>
      <c r="Q10" s="634"/>
      <c r="R10" s="699"/>
      <c r="S10" s="391"/>
    </row>
    <row r="11" spans="1:19" s="430" customFormat="1" ht="11.25" customHeight="1" x14ac:dyDescent="0.2">
      <c r="A11" s="403"/>
      <c r="B11" s="466"/>
      <c r="C11" s="413"/>
      <c r="D11" s="95" t="s">
        <v>458</v>
      </c>
      <c r="E11" s="635">
        <v>1.3632953740000004</v>
      </c>
      <c r="F11" s="635">
        <v>2.0045753044666665</v>
      </c>
      <c r="G11" s="635">
        <v>1.9942365065333332</v>
      </c>
      <c r="H11" s="635">
        <v>2.393627169277778</v>
      </c>
      <c r="I11" s="635">
        <v>1.717309667766667</v>
      </c>
      <c r="J11" s="635">
        <v>1.6261226697444446</v>
      </c>
      <c r="K11" s="635">
        <v>1.7938336015222223</v>
      </c>
      <c r="L11" s="635">
        <v>2.706520932633333</v>
      </c>
      <c r="M11" s="635">
        <v>3.3346858648666662</v>
      </c>
      <c r="N11" s="635">
        <v>3.8593225273999998</v>
      </c>
      <c r="O11" s="635">
        <v>3.4274891826333338</v>
      </c>
      <c r="P11" s="635">
        <v>3.0260433391222228</v>
      </c>
      <c r="Q11" s="635">
        <v>1.9865544779555557</v>
      </c>
      <c r="R11" s="571"/>
      <c r="S11" s="87"/>
    </row>
    <row r="12" spans="1:19" s="430" customFormat="1" ht="12.75" customHeight="1" x14ac:dyDescent="0.2">
      <c r="A12" s="403"/>
      <c r="B12" s="466"/>
      <c r="C12" s="413"/>
      <c r="D12" s="95" t="s">
        <v>457</v>
      </c>
      <c r="E12" s="635">
        <v>-25.375470634400003</v>
      </c>
      <c r="F12" s="635">
        <v>-23.721283223583338</v>
      </c>
      <c r="G12" s="635">
        <v>-23.249031596133332</v>
      </c>
      <c r="H12" s="635">
        <v>-21.962280474416669</v>
      </c>
      <c r="I12" s="635">
        <v>-20.519733277683333</v>
      </c>
      <c r="J12" s="635">
        <v>-19.172137120216664</v>
      </c>
      <c r="K12" s="635">
        <v>-18.030019913666663</v>
      </c>
      <c r="L12" s="635">
        <v>-18.427745312599999</v>
      </c>
      <c r="M12" s="635">
        <v>-18.85302654523333</v>
      </c>
      <c r="N12" s="635">
        <v>-19.784427852499999</v>
      </c>
      <c r="O12" s="635">
        <v>-18.246722643200002</v>
      </c>
      <c r="P12" s="635">
        <v>-16.841823831383333</v>
      </c>
      <c r="Q12" s="635">
        <v>-14.452618963266668</v>
      </c>
      <c r="R12" s="571"/>
      <c r="S12" s="87"/>
    </row>
    <row r="13" spans="1:19" s="430" customFormat="1" ht="12" customHeight="1" x14ac:dyDescent="0.2">
      <c r="A13" s="403"/>
      <c r="B13" s="466"/>
      <c r="C13" s="413"/>
      <c r="D13" s="95" t="s">
        <v>456</v>
      </c>
      <c r="E13" s="635">
        <v>3.1170220438333338</v>
      </c>
      <c r="F13" s="635">
        <v>3.5555644548333327</v>
      </c>
      <c r="G13" s="635">
        <v>3.5030135283222221</v>
      </c>
      <c r="H13" s="635">
        <v>3.9283916651222217</v>
      </c>
      <c r="I13" s="635">
        <v>3.9861153239111107</v>
      </c>
      <c r="J13" s="635">
        <v>3.5234713199444436</v>
      </c>
      <c r="K13" s="635">
        <v>3.2331835493444445</v>
      </c>
      <c r="L13" s="635">
        <v>3.1635950512222224</v>
      </c>
      <c r="M13" s="635">
        <v>3.8406621747555554</v>
      </c>
      <c r="N13" s="635">
        <v>4.3342106658999997</v>
      </c>
      <c r="O13" s="635">
        <v>4.232023929544444</v>
      </c>
      <c r="P13" s="635">
        <v>3.963687390088888</v>
      </c>
      <c r="Q13" s="635">
        <v>3.6235681176333325</v>
      </c>
      <c r="R13" s="571"/>
      <c r="S13" s="87"/>
    </row>
    <row r="14" spans="1:19" s="430" customFormat="1" ht="12" customHeight="1" x14ac:dyDescent="0.2">
      <c r="A14" s="403"/>
      <c r="B14" s="466"/>
      <c r="C14" s="413"/>
      <c r="D14" s="95" t="s">
        <v>150</v>
      </c>
      <c r="E14" s="635">
        <v>10.930519223333334</v>
      </c>
      <c r="F14" s="635">
        <v>11.154121518777778</v>
      </c>
      <c r="G14" s="635">
        <v>13.992150736666668</v>
      </c>
      <c r="H14" s="635">
        <v>13.534660723333333</v>
      </c>
      <c r="I14" s="635">
        <v>15.865445556333333</v>
      </c>
      <c r="J14" s="635">
        <v>13.577900842555556</v>
      </c>
      <c r="K14" s="635">
        <v>16.045277901888891</v>
      </c>
      <c r="L14" s="635">
        <v>14.780654687333334</v>
      </c>
      <c r="M14" s="635">
        <v>15.980522340222223</v>
      </c>
      <c r="N14" s="635">
        <v>14.869880674888888</v>
      </c>
      <c r="O14" s="635">
        <v>15.432900530333333</v>
      </c>
      <c r="P14" s="635">
        <v>14.264738122666666</v>
      </c>
      <c r="Q14" s="635">
        <v>12.980139714333333</v>
      </c>
      <c r="R14" s="571"/>
      <c r="S14" s="87"/>
    </row>
    <row r="15" spans="1:19" s="430" customFormat="1" ht="10.5" customHeight="1" x14ac:dyDescent="0.2">
      <c r="A15" s="403"/>
      <c r="B15" s="466"/>
      <c r="C15" s="413"/>
      <c r="D15" s="171"/>
      <c r="E15" s="636"/>
      <c r="F15" s="636"/>
      <c r="G15" s="636"/>
      <c r="H15" s="636"/>
      <c r="I15" s="636"/>
      <c r="J15" s="636"/>
      <c r="K15" s="636"/>
      <c r="L15" s="636"/>
      <c r="M15" s="636"/>
      <c r="N15" s="636"/>
      <c r="O15" s="636"/>
      <c r="P15" s="636"/>
      <c r="Q15" s="636"/>
      <c r="R15" s="571"/>
      <c r="S15" s="87"/>
    </row>
    <row r="16" spans="1:19" s="430" customFormat="1" ht="10.5" customHeight="1" x14ac:dyDescent="0.2">
      <c r="A16" s="403"/>
      <c r="B16" s="466"/>
      <c r="C16" s="413"/>
      <c r="D16" s="171"/>
      <c r="E16" s="636"/>
      <c r="F16" s="636"/>
      <c r="G16" s="636"/>
      <c r="H16" s="636"/>
      <c r="I16" s="636"/>
      <c r="J16" s="636"/>
      <c r="K16" s="636"/>
      <c r="L16" s="636"/>
      <c r="M16" s="636"/>
      <c r="N16" s="636"/>
      <c r="O16" s="636"/>
      <c r="P16" s="636"/>
      <c r="Q16" s="636"/>
      <c r="R16" s="571"/>
      <c r="S16" s="87"/>
    </row>
    <row r="17" spans="1:19" s="430" customFormat="1" ht="10.5" customHeight="1" x14ac:dyDescent="0.2">
      <c r="A17" s="403"/>
      <c r="B17" s="466"/>
      <c r="C17" s="413"/>
      <c r="D17" s="171"/>
      <c r="E17" s="636"/>
      <c r="F17" s="636"/>
      <c r="G17" s="636"/>
      <c r="H17" s="636"/>
      <c r="I17" s="636"/>
      <c r="J17" s="636"/>
      <c r="K17" s="636"/>
      <c r="L17" s="636"/>
      <c r="M17" s="636"/>
      <c r="N17" s="636"/>
      <c r="O17" s="636"/>
      <c r="P17" s="636"/>
      <c r="Q17" s="636"/>
      <c r="R17" s="571"/>
      <c r="S17" s="87"/>
    </row>
    <row r="18" spans="1:19" s="430" customFormat="1" ht="10.5" customHeight="1" x14ac:dyDescent="0.2">
      <c r="A18" s="403"/>
      <c r="B18" s="466"/>
      <c r="C18" s="413"/>
      <c r="D18" s="171"/>
      <c r="E18" s="636"/>
      <c r="F18" s="636"/>
      <c r="G18" s="636"/>
      <c r="H18" s="636"/>
      <c r="I18" s="636"/>
      <c r="J18" s="636"/>
      <c r="K18" s="636"/>
      <c r="L18" s="636"/>
      <c r="M18" s="636"/>
      <c r="N18" s="636"/>
      <c r="O18" s="636"/>
      <c r="P18" s="636"/>
      <c r="Q18" s="636"/>
      <c r="R18" s="571"/>
      <c r="S18" s="87"/>
    </row>
    <row r="19" spans="1:19" s="430" customFormat="1" ht="10.5" customHeight="1" x14ac:dyDescent="0.2">
      <c r="A19" s="403"/>
      <c r="B19" s="466"/>
      <c r="C19" s="413"/>
      <c r="D19" s="171"/>
      <c r="E19" s="636"/>
      <c r="F19" s="636"/>
      <c r="G19" s="636"/>
      <c r="H19" s="636"/>
      <c r="I19" s="636"/>
      <c r="J19" s="636"/>
      <c r="K19" s="636"/>
      <c r="L19" s="636"/>
      <c r="M19" s="636"/>
      <c r="N19" s="636"/>
      <c r="O19" s="636"/>
      <c r="P19" s="636"/>
      <c r="Q19" s="636"/>
      <c r="R19" s="571"/>
      <c r="S19" s="87"/>
    </row>
    <row r="20" spans="1:19" s="430" customFormat="1" ht="10.5" customHeight="1" x14ac:dyDescent="0.2">
      <c r="A20" s="403"/>
      <c r="B20" s="466"/>
      <c r="C20" s="413"/>
      <c r="D20" s="171"/>
      <c r="E20" s="636"/>
      <c r="F20" s="636"/>
      <c r="G20" s="636"/>
      <c r="H20" s="636"/>
      <c r="I20" s="636"/>
      <c r="J20" s="636"/>
      <c r="K20" s="636"/>
      <c r="L20" s="636"/>
      <c r="M20" s="636"/>
      <c r="N20" s="636"/>
      <c r="O20" s="636"/>
      <c r="P20" s="636"/>
      <c r="Q20" s="636"/>
      <c r="R20" s="571"/>
      <c r="S20" s="87"/>
    </row>
    <row r="21" spans="1:19" s="430" customFormat="1" ht="10.5" customHeight="1" x14ac:dyDescent="0.2">
      <c r="A21" s="403"/>
      <c r="B21" s="466"/>
      <c r="C21" s="413"/>
      <c r="D21" s="171"/>
      <c r="E21" s="636"/>
      <c r="F21" s="636"/>
      <c r="G21" s="636"/>
      <c r="H21" s="636"/>
      <c r="I21" s="636"/>
      <c r="J21" s="636"/>
      <c r="K21" s="636"/>
      <c r="L21" s="636"/>
      <c r="M21" s="636"/>
      <c r="N21" s="636"/>
      <c r="O21" s="636"/>
      <c r="P21" s="636"/>
      <c r="Q21" s="636"/>
      <c r="R21" s="571"/>
      <c r="S21" s="87"/>
    </row>
    <row r="22" spans="1:19" s="430" customFormat="1" ht="10.5" customHeight="1" x14ac:dyDescent="0.2">
      <c r="A22" s="403"/>
      <c r="B22" s="466"/>
      <c r="C22" s="413"/>
      <c r="D22" s="171"/>
      <c r="E22" s="636"/>
      <c r="F22" s="636"/>
      <c r="G22" s="636"/>
      <c r="H22" s="636"/>
      <c r="I22" s="636"/>
      <c r="J22" s="636"/>
      <c r="K22" s="636"/>
      <c r="L22" s="636"/>
      <c r="M22" s="636"/>
      <c r="N22" s="636"/>
      <c r="O22" s="636"/>
      <c r="P22" s="636"/>
      <c r="Q22" s="636"/>
      <c r="R22" s="571"/>
      <c r="S22" s="87"/>
    </row>
    <row r="23" spans="1:19" s="430" customFormat="1" ht="10.5" customHeight="1" x14ac:dyDescent="0.2">
      <c r="A23" s="403"/>
      <c r="B23" s="466"/>
      <c r="C23" s="413"/>
      <c r="D23" s="171"/>
      <c r="E23" s="636"/>
      <c r="F23" s="636"/>
      <c r="G23" s="636"/>
      <c r="H23" s="636"/>
      <c r="I23" s="636"/>
      <c r="J23" s="636"/>
      <c r="K23" s="636"/>
      <c r="L23" s="636"/>
      <c r="M23" s="636"/>
      <c r="N23" s="636"/>
      <c r="O23" s="636"/>
      <c r="P23" s="636"/>
      <c r="Q23" s="636"/>
      <c r="R23" s="571"/>
      <c r="S23" s="87"/>
    </row>
    <row r="24" spans="1:19" s="430" customFormat="1" ht="10.5" customHeight="1" x14ac:dyDescent="0.2">
      <c r="A24" s="403"/>
      <c r="B24" s="466"/>
      <c r="C24" s="413"/>
      <c r="D24" s="171"/>
      <c r="E24" s="636"/>
      <c r="F24" s="636"/>
      <c r="G24" s="636"/>
      <c r="H24" s="636"/>
      <c r="I24" s="636"/>
      <c r="J24" s="636"/>
      <c r="K24" s="636"/>
      <c r="L24" s="636"/>
      <c r="M24" s="636"/>
      <c r="N24" s="636"/>
      <c r="O24" s="636"/>
      <c r="P24" s="636"/>
      <c r="Q24" s="636"/>
      <c r="R24" s="571"/>
      <c r="S24" s="87"/>
    </row>
    <row r="25" spans="1:19" s="430" customFormat="1" ht="10.5" customHeight="1" x14ac:dyDescent="0.2">
      <c r="A25" s="403"/>
      <c r="B25" s="466"/>
      <c r="C25" s="413"/>
      <c r="D25" s="171"/>
      <c r="E25" s="636"/>
      <c r="F25" s="636"/>
      <c r="G25" s="636"/>
      <c r="H25" s="636"/>
      <c r="I25" s="636"/>
      <c r="J25" s="636"/>
      <c r="K25" s="636"/>
      <c r="L25" s="636"/>
      <c r="M25" s="636"/>
      <c r="N25" s="636"/>
      <c r="O25" s="636"/>
      <c r="P25" s="636"/>
      <c r="Q25" s="636"/>
      <c r="R25" s="571"/>
      <c r="S25" s="87"/>
    </row>
    <row r="26" spans="1:19" s="430" customFormat="1" ht="10.5" customHeight="1" x14ac:dyDescent="0.2">
      <c r="A26" s="403"/>
      <c r="B26" s="466"/>
      <c r="C26" s="413"/>
      <c r="D26" s="171"/>
      <c r="E26" s="636"/>
      <c r="F26" s="636"/>
      <c r="G26" s="636"/>
      <c r="H26" s="636"/>
      <c r="I26" s="636"/>
      <c r="J26" s="636"/>
      <c r="K26" s="636"/>
      <c r="L26" s="636"/>
      <c r="M26" s="636"/>
      <c r="N26" s="636"/>
      <c r="O26" s="636"/>
      <c r="P26" s="636"/>
      <c r="Q26" s="636"/>
      <c r="R26" s="571"/>
      <c r="S26" s="87"/>
    </row>
    <row r="27" spans="1:19" s="430" customFormat="1" ht="10.5" customHeight="1" x14ac:dyDescent="0.2">
      <c r="A27" s="403"/>
      <c r="B27" s="466"/>
      <c r="C27" s="413"/>
      <c r="D27" s="171"/>
      <c r="E27" s="636"/>
      <c r="F27" s="636"/>
      <c r="G27" s="636"/>
      <c r="H27" s="636"/>
      <c r="I27" s="636"/>
      <c r="J27" s="636"/>
      <c r="K27" s="636"/>
      <c r="L27" s="636"/>
      <c r="M27" s="636"/>
      <c r="N27" s="636"/>
      <c r="O27" s="636"/>
      <c r="P27" s="636"/>
      <c r="Q27" s="636"/>
      <c r="R27" s="571"/>
      <c r="S27" s="87"/>
    </row>
    <row r="28" spans="1:19" s="430" customFormat="1" ht="6" customHeight="1" x14ac:dyDescent="0.2">
      <c r="A28" s="403"/>
      <c r="B28" s="466"/>
      <c r="C28" s="413"/>
      <c r="D28" s="171"/>
      <c r="E28" s="636"/>
      <c r="F28" s="636"/>
      <c r="G28" s="636"/>
      <c r="H28" s="636"/>
      <c r="I28" s="636"/>
      <c r="J28" s="636"/>
      <c r="K28" s="636"/>
      <c r="L28" s="636"/>
      <c r="M28" s="636"/>
      <c r="N28" s="636"/>
      <c r="O28" s="636"/>
      <c r="P28" s="636"/>
      <c r="Q28" s="636"/>
      <c r="R28" s="571"/>
      <c r="S28" s="87"/>
    </row>
    <row r="29" spans="1:19" s="633" customFormat="1" ht="15.75" customHeight="1" x14ac:dyDescent="0.2">
      <c r="A29" s="632"/>
      <c r="B29" s="496"/>
      <c r="C29" s="1014" t="s">
        <v>302</v>
      </c>
      <c r="D29" s="217"/>
      <c r="E29" s="637"/>
      <c r="F29" s="638"/>
      <c r="G29" s="638"/>
      <c r="H29" s="638"/>
      <c r="I29" s="638"/>
      <c r="J29" s="638"/>
      <c r="K29" s="638"/>
      <c r="L29" s="638"/>
      <c r="M29" s="638"/>
      <c r="N29" s="638"/>
      <c r="O29" s="638"/>
      <c r="P29" s="638"/>
      <c r="Q29" s="638"/>
      <c r="R29" s="700"/>
      <c r="S29" s="391"/>
    </row>
    <row r="30" spans="1:19" s="430" customFormat="1" ht="11.25" customHeight="1" x14ac:dyDescent="0.2">
      <c r="A30" s="403"/>
      <c r="B30" s="466"/>
      <c r="C30" s="1015"/>
      <c r="D30" s="95" t="s">
        <v>151</v>
      </c>
      <c r="E30" s="635">
        <v>4.5561968316000003</v>
      </c>
      <c r="F30" s="635">
        <v>4.8641431524999996</v>
      </c>
      <c r="G30" s="635">
        <v>5.1962669334333329</v>
      </c>
      <c r="H30" s="635">
        <v>5.3152462129666667</v>
      </c>
      <c r="I30" s="635">
        <v>6.3718830043333332</v>
      </c>
      <c r="J30" s="635">
        <v>6.9984287021666667</v>
      </c>
      <c r="K30" s="635">
        <v>8.0734578841333331</v>
      </c>
      <c r="L30" s="635">
        <v>8.0995105781000003</v>
      </c>
      <c r="M30" s="635">
        <v>7.2359084557333331</v>
      </c>
      <c r="N30" s="635">
        <v>5.7840010344000001</v>
      </c>
      <c r="O30" s="635">
        <v>4.6939847424333339</v>
      </c>
      <c r="P30" s="635">
        <v>5.5246163627000007</v>
      </c>
      <c r="Q30" s="635">
        <v>6.3685752772666673</v>
      </c>
      <c r="R30" s="701"/>
      <c r="S30" s="87"/>
    </row>
    <row r="31" spans="1:19" s="430" customFormat="1" ht="12.75" customHeight="1" x14ac:dyDescent="0.2">
      <c r="A31" s="403"/>
      <c r="B31" s="466"/>
      <c r="C31" s="1015"/>
      <c r="D31" s="95" t="s">
        <v>457</v>
      </c>
      <c r="E31" s="635">
        <v>-14.351692901599998</v>
      </c>
      <c r="F31" s="635">
        <v>-11.954813460666665</v>
      </c>
      <c r="G31" s="635">
        <v>-10.813997158200001</v>
      </c>
      <c r="H31" s="635">
        <v>-9.1051182060333335</v>
      </c>
      <c r="I31" s="635">
        <v>-7.3305611209666663</v>
      </c>
      <c r="J31" s="635">
        <v>-6.5854272534333331</v>
      </c>
      <c r="K31" s="635">
        <v>-6.1907028253999998</v>
      </c>
      <c r="L31" s="635">
        <v>-7.3955055757666663</v>
      </c>
      <c r="M31" s="635">
        <v>-8.232036410600001</v>
      </c>
      <c r="N31" s="635">
        <v>-9.2562206712333328</v>
      </c>
      <c r="O31" s="635">
        <v>-7.488547431533334</v>
      </c>
      <c r="P31" s="635">
        <v>-5.2706375591333332</v>
      </c>
      <c r="Q31" s="635">
        <v>-2.152471478966667</v>
      </c>
      <c r="R31" s="701"/>
      <c r="S31" s="87"/>
    </row>
    <row r="32" spans="1:19" s="430" customFormat="1" ht="11.25" customHeight="1" x14ac:dyDescent="0.2">
      <c r="A32" s="403"/>
      <c r="B32" s="466"/>
      <c r="C32" s="1015"/>
      <c r="D32" s="95" t="s">
        <v>149</v>
      </c>
      <c r="E32" s="635">
        <v>2.9375475192000002</v>
      </c>
      <c r="F32" s="635">
        <v>3.3811910015666666</v>
      </c>
      <c r="G32" s="635">
        <v>4.060561703566667</v>
      </c>
      <c r="H32" s="635">
        <v>5.0606313502666671</v>
      </c>
      <c r="I32" s="635">
        <v>6.0559152439333337</v>
      </c>
      <c r="J32" s="635">
        <v>5.5463480924999997</v>
      </c>
      <c r="K32" s="635">
        <v>3.7128961571999994</v>
      </c>
      <c r="L32" s="635">
        <v>2.4984452811</v>
      </c>
      <c r="M32" s="635">
        <v>2.2225393294333333</v>
      </c>
      <c r="N32" s="635">
        <v>1.6979758217000003</v>
      </c>
      <c r="O32" s="635">
        <v>1.6066378488666668</v>
      </c>
      <c r="P32" s="635">
        <v>1.2552176095333334</v>
      </c>
      <c r="Q32" s="635">
        <v>2.7282735769333333</v>
      </c>
      <c r="R32" s="701"/>
      <c r="S32" s="87"/>
    </row>
    <row r="33" spans="1:19" s="430" customFormat="1" ht="12" customHeight="1" x14ac:dyDescent="0.2">
      <c r="A33" s="403"/>
      <c r="B33" s="466"/>
      <c r="C33" s="1015"/>
      <c r="D33" s="95" t="s">
        <v>152</v>
      </c>
      <c r="E33" s="635">
        <v>5.1959042936666657</v>
      </c>
      <c r="F33" s="635">
        <v>4.5965489869999994</v>
      </c>
      <c r="G33" s="635">
        <v>3.7730347263333326</v>
      </c>
      <c r="H33" s="635">
        <v>3.4518464650000005</v>
      </c>
      <c r="I33" s="635">
        <v>4.3143375353333333</v>
      </c>
      <c r="J33" s="635">
        <v>5.6232483246666662</v>
      </c>
      <c r="K33" s="635">
        <v>7.4513659693333336</v>
      </c>
      <c r="L33" s="635">
        <v>9.7571002743333324</v>
      </c>
      <c r="M33" s="635">
        <v>11.635130607666667</v>
      </c>
      <c r="N33" s="635">
        <v>12.089338260333333</v>
      </c>
      <c r="O33" s="635">
        <v>10.951778582999999</v>
      </c>
      <c r="P33" s="635">
        <v>10.653525140666668</v>
      </c>
      <c r="Q33" s="635">
        <v>9.0467250273333324</v>
      </c>
      <c r="R33" s="701"/>
      <c r="S33" s="87"/>
    </row>
    <row r="34" spans="1:19" s="633" customFormat="1" ht="21" customHeight="1" x14ac:dyDescent="0.2">
      <c r="A34" s="632"/>
      <c r="B34" s="496"/>
      <c r="C34" s="1544" t="s">
        <v>301</v>
      </c>
      <c r="D34" s="1544"/>
      <c r="E34" s="639">
        <v>-8.5326332966785703</v>
      </c>
      <c r="F34" s="639">
        <v>-11.494659011243739</v>
      </c>
      <c r="G34" s="639">
        <v>-14.494213061404613</v>
      </c>
      <c r="H34" s="639">
        <v>-17.167523022247568</v>
      </c>
      <c r="I34" s="639">
        <v>-18.576269416660555</v>
      </c>
      <c r="J34" s="639">
        <v>-16.94964780141893</v>
      </c>
      <c r="K34" s="639">
        <v>-13.71552288849785</v>
      </c>
      <c r="L34" s="639">
        <v>-12.473269067316814</v>
      </c>
      <c r="M34" s="639">
        <v>-12.549193567755802</v>
      </c>
      <c r="N34" s="639">
        <v>-13.276923198037137</v>
      </c>
      <c r="O34" s="639">
        <v>-12.799010947487282</v>
      </c>
      <c r="P34" s="639">
        <v>-11.84558956957469</v>
      </c>
      <c r="Q34" s="639">
        <v>-12.829827850036374</v>
      </c>
      <c r="R34" s="700"/>
      <c r="S34" s="391"/>
    </row>
    <row r="35" spans="1:19" s="644" customFormat="1" ht="16.5" customHeight="1" x14ac:dyDescent="0.2">
      <c r="A35" s="640"/>
      <c r="B35" s="641"/>
      <c r="C35" s="353" t="s">
        <v>332</v>
      </c>
      <c r="D35" s="642"/>
      <c r="E35" s="643">
        <v>-3.3707490664370581</v>
      </c>
      <c r="F35" s="643">
        <v>-1.7710049745440923</v>
      </c>
      <c r="G35" s="643">
        <v>0.12620790901790321</v>
      </c>
      <c r="H35" s="643">
        <v>1.6792420811565016</v>
      </c>
      <c r="I35" s="643">
        <v>2.5322824173496365</v>
      </c>
      <c r="J35" s="643">
        <v>2.345814412637913</v>
      </c>
      <c r="K35" s="643">
        <v>1.5256145578191604</v>
      </c>
      <c r="L35" s="643">
        <v>2.0599032732916998</v>
      </c>
      <c r="M35" s="643">
        <v>2.2513711922046085</v>
      </c>
      <c r="N35" s="643">
        <v>2.2528989451332122</v>
      </c>
      <c r="O35" s="643">
        <v>1.3373374465031311</v>
      </c>
      <c r="P35" s="643">
        <v>1.3012756997379658</v>
      </c>
      <c r="Q35" s="643">
        <v>2.0165184807164143</v>
      </c>
      <c r="R35" s="702"/>
      <c r="S35" s="392"/>
    </row>
    <row r="36" spans="1:19" s="430" customFormat="1" ht="10.5" customHeight="1" x14ac:dyDescent="0.2">
      <c r="A36" s="403"/>
      <c r="B36" s="466"/>
      <c r="C36" s="645"/>
      <c r="D36" s="171"/>
      <c r="E36" s="646"/>
      <c r="F36" s="646"/>
      <c r="G36" s="646"/>
      <c r="H36" s="646"/>
      <c r="I36" s="646"/>
      <c r="J36" s="646"/>
      <c r="K36" s="646"/>
      <c r="L36" s="646"/>
      <c r="M36" s="646"/>
      <c r="N36" s="646"/>
      <c r="O36" s="646"/>
      <c r="P36" s="646"/>
      <c r="Q36" s="646"/>
      <c r="R36" s="701"/>
      <c r="S36" s="87"/>
    </row>
    <row r="37" spans="1:19" s="430" customFormat="1" ht="10.5" customHeight="1" x14ac:dyDescent="0.2">
      <c r="A37" s="403"/>
      <c r="B37" s="466"/>
      <c r="C37" s="645"/>
      <c r="D37" s="171"/>
      <c r="E37" s="646"/>
      <c r="F37" s="646"/>
      <c r="G37" s="646"/>
      <c r="H37" s="646"/>
      <c r="I37" s="646"/>
      <c r="J37" s="646"/>
      <c r="K37" s="646"/>
      <c r="L37" s="646"/>
      <c r="M37" s="646"/>
      <c r="N37" s="646"/>
      <c r="O37" s="646"/>
      <c r="P37" s="646"/>
      <c r="Q37" s="646"/>
      <c r="R37" s="701"/>
      <c r="S37" s="87"/>
    </row>
    <row r="38" spans="1:19" s="430" customFormat="1" ht="10.5" customHeight="1" x14ac:dyDescent="0.2">
      <c r="A38" s="403"/>
      <c r="B38" s="466"/>
      <c r="C38" s="645"/>
      <c r="D38" s="171"/>
      <c r="E38" s="646"/>
      <c r="F38" s="646"/>
      <c r="G38" s="646"/>
      <c r="H38" s="646"/>
      <c r="I38" s="646"/>
      <c r="J38" s="646"/>
      <c r="K38" s="646"/>
      <c r="L38" s="646"/>
      <c r="M38" s="646"/>
      <c r="N38" s="646"/>
      <c r="O38" s="646"/>
      <c r="P38" s="646"/>
      <c r="Q38" s="646"/>
      <c r="R38" s="701"/>
      <c r="S38" s="87"/>
    </row>
    <row r="39" spans="1:19" s="430" customFormat="1" ht="10.5" customHeight="1" x14ac:dyDescent="0.2">
      <c r="A39" s="403"/>
      <c r="B39" s="466"/>
      <c r="C39" s="645"/>
      <c r="D39" s="171"/>
      <c r="E39" s="646"/>
      <c r="F39" s="646"/>
      <c r="G39" s="646"/>
      <c r="H39" s="646"/>
      <c r="I39" s="646"/>
      <c r="J39" s="646"/>
      <c r="K39" s="646"/>
      <c r="L39" s="646"/>
      <c r="M39" s="646"/>
      <c r="N39" s="646"/>
      <c r="O39" s="646"/>
      <c r="P39" s="646"/>
      <c r="Q39" s="646"/>
      <c r="R39" s="701"/>
      <c r="S39" s="87"/>
    </row>
    <row r="40" spans="1:19" s="430" customFormat="1" ht="10.5" customHeight="1" x14ac:dyDescent="0.2">
      <c r="A40" s="403"/>
      <c r="B40" s="466"/>
      <c r="C40" s="645"/>
      <c r="D40" s="171"/>
      <c r="E40" s="646"/>
      <c r="F40" s="646"/>
      <c r="G40" s="646"/>
      <c r="H40" s="646"/>
      <c r="I40" s="646"/>
      <c r="J40" s="646"/>
      <c r="K40" s="646"/>
      <c r="L40" s="646"/>
      <c r="M40" s="646"/>
      <c r="N40" s="646"/>
      <c r="O40" s="646"/>
      <c r="P40" s="646"/>
      <c r="Q40" s="646"/>
      <c r="R40" s="701"/>
      <c r="S40" s="87"/>
    </row>
    <row r="41" spans="1:19" s="430" customFormat="1" ht="10.5" customHeight="1" x14ac:dyDescent="0.2">
      <c r="A41" s="403"/>
      <c r="B41" s="466"/>
      <c r="C41" s="645"/>
      <c r="D41" s="171"/>
      <c r="E41" s="646"/>
      <c r="F41" s="646"/>
      <c r="G41" s="646"/>
      <c r="H41" s="646"/>
      <c r="I41" s="646"/>
      <c r="J41" s="646"/>
      <c r="K41" s="646"/>
      <c r="L41" s="646"/>
      <c r="M41" s="646"/>
      <c r="N41" s="646"/>
      <c r="O41" s="646"/>
      <c r="P41" s="646"/>
      <c r="Q41" s="646"/>
      <c r="R41" s="701"/>
      <c r="S41" s="87"/>
    </row>
    <row r="42" spans="1:19" s="430" customFormat="1" ht="10.5" customHeight="1" x14ac:dyDescent="0.2">
      <c r="A42" s="403"/>
      <c r="B42" s="466"/>
      <c r="C42" s="645"/>
      <c r="D42" s="171"/>
      <c r="E42" s="646"/>
      <c r="F42" s="646"/>
      <c r="G42" s="646"/>
      <c r="H42" s="646"/>
      <c r="I42" s="646"/>
      <c r="J42" s="646"/>
      <c r="K42" s="646"/>
      <c r="L42" s="646"/>
      <c r="M42" s="646"/>
      <c r="N42" s="646"/>
      <c r="O42" s="646"/>
      <c r="P42" s="646"/>
      <c r="Q42" s="646"/>
      <c r="R42" s="701"/>
      <c r="S42" s="87"/>
    </row>
    <row r="43" spans="1:19" s="430" customFormat="1" ht="10.5" customHeight="1" x14ac:dyDescent="0.2">
      <c r="A43" s="403"/>
      <c r="B43" s="466"/>
      <c r="C43" s="645"/>
      <c r="D43" s="171"/>
      <c r="E43" s="646"/>
      <c r="F43" s="646"/>
      <c r="G43" s="646"/>
      <c r="H43" s="646"/>
      <c r="I43" s="646"/>
      <c r="J43" s="646"/>
      <c r="K43" s="646"/>
      <c r="L43" s="646"/>
      <c r="M43" s="646"/>
      <c r="N43" s="646"/>
      <c r="O43" s="646"/>
      <c r="P43" s="646"/>
      <c r="Q43" s="646"/>
      <c r="R43" s="701"/>
      <c r="S43" s="87"/>
    </row>
    <row r="44" spans="1:19" s="430" customFormat="1" ht="10.5" customHeight="1" x14ac:dyDescent="0.2">
      <c r="A44" s="403"/>
      <c r="B44" s="466"/>
      <c r="C44" s="645"/>
      <c r="D44" s="171"/>
      <c r="E44" s="646"/>
      <c r="F44" s="646"/>
      <c r="G44" s="646"/>
      <c r="H44" s="646"/>
      <c r="I44" s="646"/>
      <c r="J44" s="646"/>
      <c r="K44" s="646"/>
      <c r="L44" s="646"/>
      <c r="M44" s="646"/>
      <c r="N44" s="646"/>
      <c r="O44" s="646"/>
      <c r="P44" s="646"/>
      <c r="Q44" s="646"/>
      <c r="R44" s="701"/>
      <c r="S44" s="87"/>
    </row>
    <row r="45" spans="1:19" s="430" customFormat="1" ht="10.5" customHeight="1" x14ac:dyDescent="0.2">
      <c r="A45" s="403"/>
      <c r="B45" s="466"/>
      <c r="C45" s="645"/>
      <c r="D45" s="171"/>
      <c r="E45" s="646"/>
      <c r="F45" s="646"/>
      <c r="G45" s="646"/>
      <c r="H45" s="646"/>
      <c r="I45" s="646"/>
      <c r="J45" s="646"/>
      <c r="K45" s="646"/>
      <c r="L45" s="646"/>
      <c r="M45" s="646"/>
      <c r="N45" s="646"/>
      <c r="O45" s="646"/>
      <c r="P45" s="646"/>
      <c r="Q45" s="646"/>
      <c r="R45" s="701"/>
      <c r="S45" s="87"/>
    </row>
    <row r="46" spans="1:19" s="430" customFormat="1" ht="10.5" customHeight="1" x14ac:dyDescent="0.2">
      <c r="A46" s="403"/>
      <c r="B46" s="466"/>
      <c r="C46" s="645"/>
      <c r="D46" s="171"/>
      <c r="E46" s="646"/>
      <c r="F46" s="646"/>
      <c r="G46" s="646"/>
      <c r="H46" s="646"/>
      <c r="I46" s="646"/>
      <c r="J46" s="646"/>
      <c r="K46" s="646"/>
      <c r="L46" s="646"/>
      <c r="M46" s="646"/>
      <c r="N46" s="646"/>
      <c r="O46" s="646"/>
      <c r="P46" s="646"/>
      <c r="Q46" s="646"/>
      <c r="R46" s="701"/>
      <c r="S46" s="87"/>
    </row>
    <row r="47" spans="1:19" s="430" customFormat="1" ht="10.5" customHeight="1" x14ac:dyDescent="0.2">
      <c r="A47" s="403"/>
      <c r="B47" s="466"/>
      <c r="C47" s="645"/>
      <c r="D47" s="171"/>
      <c r="E47" s="646"/>
      <c r="F47" s="646"/>
      <c r="G47" s="646"/>
      <c r="H47" s="646"/>
      <c r="I47" s="646"/>
      <c r="J47" s="646"/>
      <c r="K47" s="646"/>
      <c r="L47" s="646"/>
      <c r="M47" s="646"/>
      <c r="N47" s="646"/>
      <c r="O47" s="646"/>
      <c r="P47" s="646"/>
      <c r="Q47" s="646"/>
      <c r="R47" s="701"/>
      <c r="S47" s="87"/>
    </row>
    <row r="48" spans="1:19" s="430" customFormat="1" ht="10.5" customHeight="1" x14ac:dyDescent="0.2">
      <c r="A48" s="403"/>
      <c r="B48" s="466"/>
      <c r="C48" s="645"/>
      <c r="D48" s="171"/>
      <c r="E48" s="646"/>
      <c r="F48" s="646"/>
      <c r="G48" s="646"/>
      <c r="H48" s="646"/>
      <c r="I48" s="646"/>
      <c r="J48" s="646"/>
      <c r="K48" s="646"/>
      <c r="L48" s="646"/>
      <c r="M48" s="646"/>
      <c r="N48" s="646"/>
      <c r="O48" s="646"/>
      <c r="P48" s="646"/>
      <c r="Q48" s="646"/>
      <c r="R48" s="701"/>
      <c r="S48" s="87"/>
    </row>
    <row r="49" spans="1:19" s="633" customFormat="1" ht="15.75" customHeight="1" x14ac:dyDescent="0.2">
      <c r="A49" s="632"/>
      <c r="B49" s="496"/>
      <c r="C49" s="1014" t="s">
        <v>153</v>
      </c>
      <c r="D49" s="217"/>
      <c r="E49" s="637"/>
      <c r="F49" s="638"/>
      <c r="G49" s="638"/>
      <c r="H49" s="638"/>
      <c r="I49" s="638"/>
      <c r="J49" s="638"/>
      <c r="K49" s="638"/>
      <c r="L49" s="638"/>
      <c r="M49" s="638"/>
      <c r="N49" s="638"/>
      <c r="O49" s="638"/>
      <c r="P49" s="638"/>
      <c r="Q49" s="638"/>
      <c r="R49" s="700"/>
      <c r="S49" s="391"/>
    </row>
    <row r="50" spans="1:19" s="633" customFormat="1" ht="15.75" customHeight="1" x14ac:dyDescent="0.2">
      <c r="A50" s="632"/>
      <c r="B50" s="496"/>
      <c r="C50" s="647"/>
      <c r="D50" s="243" t="s">
        <v>300</v>
      </c>
      <c r="E50" s="643">
        <v>471.47399999999999</v>
      </c>
      <c r="F50" s="643">
        <v>450.96100000000001</v>
      </c>
      <c r="G50" s="643">
        <v>432.274</v>
      </c>
      <c r="H50" s="643">
        <v>418.18900000000002</v>
      </c>
      <c r="I50" s="643">
        <v>416.27499999999998</v>
      </c>
      <c r="J50" s="643">
        <v>418.23500000000001</v>
      </c>
      <c r="K50" s="643">
        <v>410.81900000000002</v>
      </c>
      <c r="L50" s="643">
        <v>404.56400000000002</v>
      </c>
      <c r="M50" s="643">
        <v>404.625</v>
      </c>
      <c r="N50" s="643">
        <v>403.77100000000002</v>
      </c>
      <c r="O50" s="643">
        <v>415.53899999999999</v>
      </c>
      <c r="P50" s="643">
        <v>404.60399999999998</v>
      </c>
      <c r="Q50" s="643">
        <v>393.33499999999998</v>
      </c>
      <c r="R50" s="700"/>
      <c r="S50" s="391"/>
    </row>
    <row r="51" spans="1:19" s="651" customFormat="1" ht="12" customHeight="1" x14ac:dyDescent="0.2">
      <c r="A51" s="648"/>
      <c r="B51" s="649"/>
      <c r="C51" s="650"/>
      <c r="D51" s="689" t="s">
        <v>237</v>
      </c>
      <c r="E51" s="635">
        <v>20.495999999999999</v>
      </c>
      <c r="F51" s="635">
        <v>18.724</v>
      </c>
      <c r="G51" s="635">
        <v>18.724</v>
      </c>
      <c r="H51" s="635">
        <v>16.57</v>
      </c>
      <c r="I51" s="635">
        <v>16.056999999999999</v>
      </c>
      <c r="J51" s="635">
        <v>15.147</v>
      </c>
      <c r="K51" s="635">
        <v>15.574</v>
      </c>
      <c r="L51" s="635">
        <v>15.989000000000001</v>
      </c>
      <c r="M51" s="635">
        <v>17.916</v>
      </c>
      <c r="N51" s="635">
        <v>18.248000000000001</v>
      </c>
      <c r="O51" s="635">
        <v>19.309000000000001</v>
      </c>
      <c r="P51" s="635">
        <v>18.827000000000002</v>
      </c>
      <c r="Q51" s="635" t="s">
        <v>385</v>
      </c>
      <c r="R51" s="703"/>
      <c r="S51" s="87"/>
    </row>
    <row r="52" spans="1:19" s="655" customFormat="1" ht="15" customHeight="1" x14ac:dyDescent="0.2">
      <c r="A52" s="652"/>
      <c r="B52" s="653"/>
      <c r="C52" s="654"/>
      <c r="D52" s="243" t="s">
        <v>298</v>
      </c>
      <c r="E52" s="643">
        <v>50.847999999999999</v>
      </c>
      <c r="F52" s="643">
        <v>37.706000000000003</v>
      </c>
      <c r="G52" s="643">
        <v>43.573</v>
      </c>
      <c r="H52" s="643">
        <v>41.206000000000003</v>
      </c>
      <c r="I52" s="643">
        <v>43.354999999999997</v>
      </c>
      <c r="J52" s="643">
        <v>42.595999999999997</v>
      </c>
      <c r="K52" s="643">
        <v>58.887</v>
      </c>
      <c r="L52" s="643">
        <v>53.715000000000003</v>
      </c>
      <c r="M52" s="643">
        <v>56.884</v>
      </c>
      <c r="N52" s="643">
        <v>40.939</v>
      </c>
      <c r="O52" s="643">
        <v>55.454999999999998</v>
      </c>
      <c r="P52" s="643">
        <v>41.216000000000001</v>
      </c>
      <c r="Q52" s="643">
        <v>42.65</v>
      </c>
      <c r="R52" s="704"/>
      <c r="S52" s="391"/>
    </row>
    <row r="53" spans="1:19" s="430" customFormat="1" ht="11.25" customHeight="1" x14ac:dyDescent="0.2">
      <c r="A53" s="403"/>
      <c r="B53" s="466"/>
      <c r="C53" s="645"/>
      <c r="D53" s="689" t="s">
        <v>238</v>
      </c>
      <c r="E53" s="635">
        <v>-4.8930121203052508</v>
      </c>
      <c r="F53" s="635">
        <v>-24.792564225307167</v>
      </c>
      <c r="G53" s="635">
        <v>-12.864456265248169</v>
      </c>
      <c r="H53" s="635">
        <v>-16.748828188136411</v>
      </c>
      <c r="I53" s="635">
        <v>-8.2822085889570634</v>
      </c>
      <c r="J53" s="635">
        <v>-15.437147621694603</v>
      </c>
      <c r="K53" s="635">
        <v>-10.03300027500228</v>
      </c>
      <c r="L53" s="635">
        <v>-7.8471066582030851</v>
      </c>
      <c r="M53" s="635">
        <v>-2.3316506988084185</v>
      </c>
      <c r="N53" s="635">
        <v>-11.064042405283271</v>
      </c>
      <c r="O53" s="635">
        <v>-6.8077168688871703</v>
      </c>
      <c r="P53" s="635">
        <v>-6.2292396596441701</v>
      </c>
      <c r="Q53" s="635">
        <v>-16.1225613593455</v>
      </c>
      <c r="R53" s="701"/>
      <c r="S53" s="87"/>
    </row>
    <row r="54" spans="1:19" s="633" customFormat="1" ht="15.75" customHeight="1" x14ac:dyDescent="0.2">
      <c r="A54" s="632"/>
      <c r="B54" s="496"/>
      <c r="C54" s="1014" t="s">
        <v>299</v>
      </c>
      <c r="D54" s="217"/>
      <c r="E54" s="643">
        <v>15.891999999999999</v>
      </c>
      <c r="F54" s="643">
        <v>10.977</v>
      </c>
      <c r="G54" s="643">
        <v>17.074000000000002</v>
      </c>
      <c r="H54" s="643">
        <v>13.68</v>
      </c>
      <c r="I54" s="643">
        <v>11.481999999999999</v>
      </c>
      <c r="J54" s="643">
        <v>10.444000000000001</v>
      </c>
      <c r="K54" s="643">
        <v>11.987</v>
      </c>
      <c r="L54" s="643">
        <v>15.068</v>
      </c>
      <c r="M54" s="643">
        <v>10.233000000000001</v>
      </c>
      <c r="N54" s="643">
        <v>6.984</v>
      </c>
      <c r="O54" s="643">
        <v>13.298</v>
      </c>
      <c r="P54" s="643">
        <v>10.877000000000001</v>
      </c>
      <c r="Q54" s="643">
        <v>15.03</v>
      </c>
      <c r="R54" s="700"/>
      <c r="S54" s="391"/>
    </row>
    <row r="55" spans="1:19" s="430" customFormat="1" ht="9.75" customHeight="1" x14ac:dyDescent="0.2">
      <c r="A55" s="612"/>
      <c r="B55" s="656"/>
      <c r="C55" s="657"/>
      <c r="D55" s="689" t="s">
        <v>154</v>
      </c>
      <c r="E55" s="635">
        <v>-2.7060119995102272</v>
      </c>
      <c r="F55" s="635">
        <v>-22.973826398147491</v>
      </c>
      <c r="G55" s="635">
        <v>1.197249881460416</v>
      </c>
      <c r="H55" s="635">
        <v>-15.939535455327524</v>
      </c>
      <c r="I55" s="635">
        <v>-3.9163179916318014</v>
      </c>
      <c r="J55" s="635">
        <v>8.8710518086104528</v>
      </c>
      <c r="K55" s="635">
        <v>7.4296468901236867</v>
      </c>
      <c r="L55" s="635">
        <v>59.534145050291151</v>
      </c>
      <c r="M55" s="635">
        <v>22.933685728015398</v>
      </c>
      <c r="N55" s="635">
        <v>17.063359034529</v>
      </c>
      <c r="O55" s="635">
        <v>18.457153037591301</v>
      </c>
      <c r="P55" s="635">
        <v>-22.66069397042093</v>
      </c>
      <c r="Q55" s="635">
        <v>-5.4241127611376783</v>
      </c>
      <c r="R55" s="701"/>
      <c r="S55" s="87"/>
    </row>
    <row r="56" spans="1:19" s="633" customFormat="1" ht="15.75" customHeight="1" x14ac:dyDescent="0.2">
      <c r="A56" s="632"/>
      <c r="B56" s="496"/>
      <c r="C56" s="1544" t="s">
        <v>331</v>
      </c>
      <c r="D56" s="1544"/>
      <c r="E56" s="643">
        <v>210.285</v>
      </c>
      <c r="F56" s="643">
        <v>211.43100000000001</v>
      </c>
      <c r="G56" s="643">
        <v>200.786</v>
      </c>
      <c r="H56" s="643">
        <v>191.30699999999999</v>
      </c>
      <c r="I56" s="643">
        <v>189.06899999999999</v>
      </c>
      <c r="J56" s="643">
        <v>185.47300000000001</v>
      </c>
      <c r="K56" s="643">
        <v>188.96899999999999</v>
      </c>
      <c r="L56" s="643">
        <v>180.16399999999999</v>
      </c>
      <c r="M56" s="643">
        <v>182.46799999999999</v>
      </c>
      <c r="N56" s="643">
        <v>185.28399999999999</v>
      </c>
      <c r="O56" s="643">
        <v>192.33099999999999</v>
      </c>
      <c r="P56" s="643">
        <v>190.625</v>
      </c>
      <c r="Q56" s="643">
        <v>188.21</v>
      </c>
      <c r="R56" s="701"/>
      <c r="S56" s="391"/>
    </row>
    <row r="57" spans="1:19" s="430" customFormat="1" ht="10.5" customHeight="1" x14ac:dyDescent="0.2">
      <c r="A57" s="403"/>
      <c r="B57" s="466"/>
      <c r="C57" s="658"/>
      <c r="D57" s="658"/>
      <c r="E57" s="659"/>
      <c r="F57" s="660"/>
      <c r="G57" s="660"/>
      <c r="H57" s="660"/>
      <c r="I57" s="660"/>
      <c r="J57" s="660"/>
      <c r="K57" s="660"/>
      <c r="L57" s="660"/>
      <c r="M57" s="660"/>
      <c r="N57" s="660"/>
      <c r="O57" s="660"/>
      <c r="P57" s="660"/>
      <c r="Q57" s="660"/>
      <c r="R57" s="701"/>
      <c r="S57" s="87"/>
    </row>
    <row r="58" spans="1:19" s="430" customFormat="1" ht="10.5" customHeight="1" x14ac:dyDescent="0.2">
      <c r="A58" s="403"/>
      <c r="B58" s="466"/>
      <c r="C58" s="645"/>
      <c r="D58" s="171"/>
      <c r="E58" s="636"/>
      <c r="F58" s="636"/>
      <c r="G58" s="636"/>
      <c r="H58" s="636"/>
      <c r="I58" s="636"/>
      <c r="J58" s="636"/>
      <c r="K58" s="636"/>
      <c r="L58" s="636"/>
      <c r="M58" s="636"/>
      <c r="N58" s="636"/>
      <c r="O58" s="636"/>
      <c r="P58" s="636"/>
      <c r="Q58" s="636"/>
      <c r="R58" s="701"/>
      <c r="S58" s="87"/>
    </row>
    <row r="59" spans="1:19" s="430" customFormat="1" ht="10.5" customHeight="1" x14ac:dyDescent="0.2">
      <c r="A59" s="403"/>
      <c r="B59" s="466"/>
      <c r="C59" s="645"/>
      <c r="D59" s="171"/>
      <c r="E59" s="646"/>
      <c r="F59" s="646"/>
      <c r="G59" s="646"/>
      <c r="H59" s="646"/>
      <c r="I59" s="646"/>
      <c r="J59" s="646"/>
      <c r="K59" s="646"/>
      <c r="L59" s="646"/>
      <c r="M59" s="646"/>
      <c r="N59" s="646"/>
      <c r="O59" s="646"/>
      <c r="P59" s="646"/>
      <c r="Q59" s="646"/>
      <c r="R59" s="701"/>
      <c r="S59" s="87"/>
    </row>
    <row r="60" spans="1:19" s="430" customFormat="1" ht="10.5" customHeight="1" x14ac:dyDescent="0.2">
      <c r="A60" s="403"/>
      <c r="B60" s="466"/>
      <c r="C60" s="645"/>
      <c r="D60" s="171"/>
      <c r="E60" s="646"/>
      <c r="F60" s="646"/>
      <c r="G60" s="646"/>
      <c r="H60" s="646"/>
      <c r="I60" s="646"/>
      <c r="J60" s="646"/>
      <c r="K60" s="646"/>
      <c r="L60" s="646"/>
      <c r="M60" s="646"/>
      <c r="N60" s="646"/>
      <c r="O60" s="646"/>
      <c r="P60" s="646"/>
      <c r="Q60" s="646"/>
      <c r="R60" s="701"/>
      <c r="S60" s="87"/>
    </row>
    <row r="61" spans="1:19" s="430" customFormat="1" ht="10.5" customHeight="1" x14ac:dyDescent="0.2">
      <c r="A61" s="403"/>
      <c r="B61" s="466"/>
      <c r="C61" s="645"/>
      <c r="D61" s="171"/>
      <c r="E61" s="646"/>
      <c r="F61" s="646"/>
      <c r="G61" s="646"/>
      <c r="H61" s="646"/>
      <c r="I61" s="646"/>
      <c r="J61" s="646"/>
      <c r="K61" s="646"/>
      <c r="L61" s="646"/>
      <c r="M61" s="646"/>
      <c r="N61" s="646"/>
      <c r="O61" s="646"/>
      <c r="P61" s="646"/>
      <c r="Q61" s="646"/>
      <c r="R61" s="701"/>
      <c r="S61" s="87"/>
    </row>
    <row r="62" spans="1:19" s="430" customFormat="1" ht="10.5" customHeight="1" x14ac:dyDescent="0.2">
      <c r="A62" s="403"/>
      <c r="B62" s="466"/>
      <c r="C62" s="645"/>
      <c r="D62" s="171"/>
      <c r="E62" s="646"/>
      <c r="F62" s="646"/>
      <c r="G62" s="646"/>
      <c r="H62" s="646"/>
      <c r="I62" s="646"/>
      <c r="J62" s="646"/>
      <c r="K62" s="646"/>
      <c r="L62" s="646"/>
      <c r="M62" s="646"/>
      <c r="N62" s="646"/>
      <c r="O62" s="646"/>
      <c r="P62" s="646"/>
      <c r="Q62" s="646"/>
      <c r="R62" s="701"/>
      <c r="S62" s="87"/>
    </row>
    <row r="63" spans="1:19" s="430" customFormat="1" ht="10.5" customHeight="1" x14ac:dyDescent="0.2">
      <c r="A63" s="403"/>
      <c r="B63" s="466"/>
      <c r="C63" s="645"/>
      <c r="D63" s="171"/>
      <c r="E63" s="646"/>
      <c r="F63" s="646"/>
      <c r="G63" s="646"/>
      <c r="H63" s="646"/>
      <c r="I63" s="646"/>
      <c r="J63" s="646"/>
      <c r="K63" s="646"/>
      <c r="L63" s="646"/>
      <c r="M63" s="646"/>
      <c r="N63" s="646"/>
      <c r="O63" s="646"/>
      <c r="P63" s="646"/>
      <c r="Q63" s="646"/>
      <c r="R63" s="701"/>
      <c r="S63" s="87"/>
    </row>
    <row r="64" spans="1:19" s="430" customFormat="1" ht="10.5" customHeight="1" x14ac:dyDescent="0.2">
      <c r="A64" s="403"/>
      <c r="B64" s="466"/>
      <c r="C64" s="645"/>
      <c r="D64" s="171"/>
      <c r="E64" s="646"/>
      <c r="F64" s="646"/>
      <c r="G64" s="646"/>
      <c r="H64" s="646"/>
      <c r="I64" s="646"/>
      <c r="J64" s="646"/>
      <c r="K64" s="646"/>
      <c r="L64" s="646"/>
      <c r="M64" s="646"/>
      <c r="N64" s="646"/>
      <c r="O64" s="646"/>
      <c r="P64" s="646"/>
      <c r="Q64" s="646"/>
      <c r="R64" s="701"/>
      <c r="S64" s="87"/>
    </row>
    <row r="65" spans="1:19" s="430" customFormat="1" ht="10.5" customHeight="1" x14ac:dyDescent="0.2">
      <c r="A65" s="403"/>
      <c r="B65" s="466"/>
      <c r="C65" s="645"/>
      <c r="D65" s="171"/>
      <c r="E65" s="646"/>
      <c r="F65" s="646"/>
      <c r="G65" s="646"/>
      <c r="H65" s="646"/>
      <c r="I65" s="646"/>
      <c r="J65" s="646"/>
      <c r="K65" s="646"/>
      <c r="L65" s="646"/>
      <c r="M65" s="646"/>
      <c r="N65" s="646"/>
      <c r="O65" s="646"/>
      <c r="P65" s="646"/>
      <c r="Q65" s="646"/>
      <c r="R65" s="701"/>
      <c r="S65" s="87"/>
    </row>
    <row r="66" spans="1:19" s="430" customFormat="1" ht="10.5" customHeight="1" x14ac:dyDescent="0.2">
      <c r="A66" s="403"/>
      <c r="B66" s="466"/>
      <c r="C66" s="645"/>
      <c r="D66" s="171"/>
      <c r="E66" s="646"/>
      <c r="F66" s="646"/>
      <c r="G66" s="646"/>
      <c r="H66" s="646"/>
      <c r="I66" s="646"/>
      <c r="J66" s="646"/>
      <c r="K66" s="646"/>
      <c r="L66" s="646"/>
      <c r="M66" s="646"/>
      <c r="N66" s="646"/>
      <c r="O66" s="646"/>
      <c r="P66" s="646"/>
      <c r="Q66" s="646"/>
      <c r="R66" s="701"/>
      <c r="S66" s="87"/>
    </row>
    <row r="67" spans="1:19" s="430" customFormat="1" ht="10.5" customHeight="1" x14ac:dyDescent="0.2">
      <c r="A67" s="403"/>
      <c r="B67" s="466"/>
      <c r="C67" s="645"/>
      <c r="D67" s="171"/>
      <c r="E67" s="646"/>
      <c r="F67" s="646"/>
      <c r="G67" s="646"/>
      <c r="H67" s="646"/>
      <c r="I67" s="646"/>
      <c r="J67" s="646"/>
      <c r="K67" s="646"/>
      <c r="L67" s="646"/>
      <c r="M67" s="646"/>
      <c r="N67" s="646"/>
      <c r="O67" s="646"/>
      <c r="P67" s="646"/>
      <c r="Q67" s="646"/>
      <c r="R67" s="701"/>
      <c r="S67" s="87"/>
    </row>
    <row r="68" spans="1:19" s="430" customFormat="1" ht="10.5" customHeight="1" x14ac:dyDescent="0.2">
      <c r="A68" s="403"/>
      <c r="B68" s="466"/>
      <c r="C68" s="645"/>
      <c r="D68" s="171"/>
      <c r="E68" s="646"/>
      <c r="F68" s="646"/>
      <c r="G68" s="646"/>
      <c r="H68" s="646"/>
      <c r="I68" s="646"/>
      <c r="J68" s="646"/>
      <c r="K68" s="646"/>
      <c r="L68" s="646"/>
      <c r="M68" s="646"/>
      <c r="N68" s="646"/>
      <c r="O68" s="646"/>
      <c r="P68" s="646"/>
      <c r="Q68" s="646"/>
      <c r="R68" s="701"/>
      <c r="S68" s="87"/>
    </row>
    <row r="69" spans="1:19" s="430" customFormat="1" ht="10.5" customHeight="1" x14ac:dyDescent="0.2">
      <c r="A69" s="403"/>
      <c r="B69" s="466"/>
      <c r="C69" s="645"/>
      <c r="D69" s="171"/>
      <c r="E69" s="646"/>
      <c r="F69" s="646"/>
      <c r="G69" s="646"/>
      <c r="H69" s="646"/>
      <c r="I69" s="646"/>
      <c r="J69" s="646"/>
      <c r="K69" s="646"/>
      <c r="L69" s="646"/>
      <c r="M69" s="646"/>
      <c r="N69" s="646"/>
      <c r="O69" s="646"/>
      <c r="P69" s="646"/>
      <c r="Q69" s="646"/>
      <c r="R69" s="701"/>
      <c r="S69" s="87"/>
    </row>
    <row r="70" spans="1:19" s="430" customFormat="1" ht="17.25" customHeight="1" x14ac:dyDescent="0.2">
      <c r="A70" s="403"/>
      <c r="B70" s="466"/>
      <c r="C70" s="1539" t="s">
        <v>459</v>
      </c>
      <c r="D70" s="1539"/>
      <c r="E70" s="1539"/>
      <c r="F70" s="1539"/>
      <c r="G70" s="1539"/>
      <c r="H70" s="1539"/>
      <c r="I70" s="1539"/>
      <c r="J70" s="1539"/>
      <c r="K70" s="1539"/>
      <c r="L70" s="1539"/>
      <c r="M70" s="1539"/>
      <c r="N70" s="1539"/>
      <c r="O70" s="1539"/>
      <c r="P70" s="1539"/>
      <c r="Q70" s="1539"/>
      <c r="R70" s="701"/>
      <c r="S70" s="87"/>
    </row>
    <row r="71" spans="1:19" s="736" customFormat="1" ht="11.25" customHeight="1" x14ac:dyDescent="0.2">
      <c r="A71" s="415"/>
      <c r="B71" s="567"/>
      <c r="C71" s="1541" t="s">
        <v>460</v>
      </c>
      <c r="D71" s="1541"/>
      <c r="E71" s="1541"/>
      <c r="F71" s="1541"/>
      <c r="G71" s="1541"/>
      <c r="H71" s="1541"/>
      <c r="I71" s="1541"/>
      <c r="J71" s="1540" t="s">
        <v>455</v>
      </c>
      <c r="K71" s="1540"/>
      <c r="L71" s="1540"/>
      <c r="M71" s="1540"/>
      <c r="N71" s="1545" t="s">
        <v>454</v>
      </c>
      <c r="O71" s="1545"/>
      <c r="P71" s="1545"/>
      <c r="Q71" s="1545"/>
      <c r="R71" s="1018"/>
      <c r="S71" s="1018"/>
    </row>
    <row r="72" spans="1:19" s="430" customFormat="1" ht="9.75" customHeight="1" x14ac:dyDescent="0.2">
      <c r="A72" s="403"/>
      <c r="B72" s="466"/>
      <c r="C72" s="1019" t="s">
        <v>501</v>
      </c>
      <c r="D72" s="1019"/>
      <c r="R72" s="701"/>
      <c r="S72" s="87"/>
    </row>
    <row r="73" spans="1:19" x14ac:dyDescent="0.2">
      <c r="A73" s="403"/>
      <c r="B73" s="661">
        <v>20</v>
      </c>
      <c r="C73" s="1502">
        <v>43191</v>
      </c>
      <c r="D73" s="1502"/>
      <c r="E73" s="626"/>
      <c r="F73" s="662"/>
      <c r="G73" s="662"/>
      <c r="H73" s="662"/>
      <c r="I73" s="662"/>
      <c r="J73" s="663"/>
      <c r="K73" s="663"/>
      <c r="L73" s="663"/>
      <c r="M73" s="663"/>
      <c r="N73" s="664"/>
      <c r="O73" s="664"/>
      <c r="P73" s="664"/>
      <c r="Q73" s="916"/>
      <c r="R73" s="705"/>
      <c r="S73" s="916"/>
    </row>
  </sheetData>
  <mergeCells count="10">
    <mergeCell ref="C34:D34"/>
    <mergeCell ref="C56:D56"/>
    <mergeCell ref="C70:Q70"/>
    <mergeCell ref="J71:M71"/>
    <mergeCell ref="N71:Q71"/>
    <mergeCell ref="C73:D73"/>
    <mergeCell ref="E1:Q1"/>
    <mergeCell ref="P3:Q3"/>
    <mergeCell ref="C71:I71"/>
    <mergeCell ref="E6:N6"/>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804"/>
      <c r="C1" s="805" t="s">
        <v>388</v>
      </c>
      <c r="D1" s="806"/>
      <c r="E1" s="99"/>
      <c r="F1" s="99"/>
      <c r="G1" s="99"/>
      <c r="H1" s="99"/>
      <c r="I1" s="807"/>
      <c r="J1" s="99"/>
      <c r="K1" s="99"/>
      <c r="L1" s="96"/>
    </row>
    <row r="2" spans="1:12" ht="6" customHeight="1" x14ac:dyDescent="0.2">
      <c r="A2" s="337"/>
      <c r="B2" s="808"/>
      <c r="C2" s="809"/>
      <c r="D2" s="809"/>
      <c r="E2" s="810"/>
      <c r="F2" s="810"/>
      <c r="G2" s="810"/>
      <c r="H2" s="810"/>
      <c r="I2" s="811"/>
      <c r="J2" s="776"/>
      <c r="K2" s="336"/>
      <c r="L2" s="96"/>
    </row>
    <row r="3" spans="1:12" ht="6" customHeight="1" thickBot="1" x14ac:dyDescent="0.25">
      <c r="A3" s="337"/>
      <c r="B3" s="337"/>
      <c r="C3" s="99"/>
      <c r="D3" s="99"/>
      <c r="E3" s="99"/>
      <c r="F3" s="99"/>
      <c r="G3" s="99"/>
      <c r="H3" s="99"/>
      <c r="I3" s="99"/>
      <c r="J3" s="99"/>
      <c r="K3" s="338"/>
      <c r="L3" s="96"/>
    </row>
    <row r="4" spans="1:12" s="101" customFormat="1" ht="13.5" customHeight="1" thickBot="1" x14ac:dyDescent="0.25">
      <c r="A4" s="381"/>
      <c r="B4" s="337"/>
      <c r="C4" s="1550" t="s">
        <v>466</v>
      </c>
      <c r="D4" s="1551"/>
      <c r="E4" s="1551"/>
      <c r="F4" s="1551"/>
      <c r="G4" s="1551"/>
      <c r="H4" s="1551"/>
      <c r="I4" s="1551"/>
      <c r="J4" s="1552"/>
      <c r="K4" s="338"/>
      <c r="L4" s="100"/>
    </row>
    <row r="5" spans="1:12" ht="15.75" customHeight="1" x14ac:dyDescent="0.2">
      <c r="A5" s="337"/>
      <c r="B5" s="337"/>
      <c r="C5" s="812" t="s">
        <v>465</v>
      </c>
      <c r="D5" s="102"/>
      <c r="E5" s="102"/>
      <c r="F5" s="102"/>
      <c r="G5" s="102"/>
      <c r="H5" s="102"/>
      <c r="I5" s="102"/>
      <c r="J5" s="813"/>
      <c r="K5" s="338"/>
      <c r="L5" s="96"/>
    </row>
    <row r="6" spans="1:12" ht="12" customHeight="1" x14ac:dyDescent="0.2">
      <c r="A6" s="337"/>
      <c r="B6" s="337"/>
      <c r="C6" s="102"/>
      <c r="D6" s="102"/>
      <c r="E6" s="814"/>
      <c r="F6" s="814"/>
      <c r="G6" s="814"/>
      <c r="H6" s="814"/>
      <c r="I6" s="814"/>
      <c r="J6" s="815"/>
      <c r="K6" s="338"/>
      <c r="L6" s="96"/>
    </row>
    <row r="7" spans="1:12" ht="24" customHeight="1" x14ac:dyDescent="0.2">
      <c r="A7" s="337"/>
      <c r="B7" s="337"/>
      <c r="C7" s="1553" t="str">
        <f>+[10]quadro!$AL$3</f>
        <v>fevereiro de 2018</v>
      </c>
      <c r="D7" s="1554"/>
      <c r="E7" s="803" t="s">
        <v>68</v>
      </c>
      <c r="F7" s="803" t="s">
        <v>389</v>
      </c>
      <c r="G7" s="103" t="s">
        <v>390</v>
      </c>
      <c r="H7" s="103" t="s">
        <v>391</v>
      </c>
      <c r="I7" s="103"/>
      <c r="J7" s="816"/>
      <c r="K7" s="339"/>
      <c r="L7" s="104"/>
    </row>
    <row r="8" spans="1:12" s="823" customFormat="1" ht="3" customHeight="1" x14ac:dyDescent="0.2">
      <c r="A8" s="817"/>
      <c r="B8" s="337"/>
      <c r="C8" s="105"/>
      <c r="D8" s="818"/>
      <c r="E8" s="819"/>
      <c r="F8" s="820"/>
      <c r="G8" s="818"/>
      <c r="H8" s="818"/>
      <c r="I8" s="818"/>
      <c r="J8" s="818"/>
      <c r="K8" s="821"/>
      <c r="L8" s="822"/>
    </row>
    <row r="9" spans="1:12" s="109" customFormat="1" ht="12.75" customHeight="1" x14ac:dyDescent="0.2">
      <c r="A9" s="382"/>
      <c r="B9" s="337"/>
      <c r="C9" s="107" t="s">
        <v>194</v>
      </c>
      <c r="D9" s="752" t="s">
        <v>194</v>
      </c>
      <c r="E9" s="773">
        <f>VLOOKUP($D9,[10]quadro!$D$4:$V$50,16,0)</f>
        <v>3.5</v>
      </c>
      <c r="F9" s="773">
        <f>VLOOKUP($D9,[10]quadro!$D$4:$V$50,17,0)</f>
        <v>6.2</v>
      </c>
      <c r="G9" s="773">
        <f>VLOOKUP($D9,[10]quadro!$D$4:$V$50,18,0)</f>
        <v>4</v>
      </c>
      <c r="H9" s="773">
        <f>VLOOKUP($D9,[10]quadro!$D$4:$V$50,19,0)</f>
        <v>2.9</v>
      </c>
      <c r="I9" s="108">
        <f>IFERROR(H9/G9,":")</f>
        <v>0.72499999999999998</v>
      </c>
      <c r="J9" s="824"/>
      <c r="K9" s="340"/>
      <c r="L9" s="106"/>
    </row>
    <row r="10" spans="1:12" ht="12.75" customHeight="1" x14ac:dyDescent="0.2">
      <c r="A10" s="337"/>
      <c r="B10" s="337"/>
      <c r="C10" s="107" t="s">
        <v>195</v>
      </c>
      <c r="D10" s="752" t="s">
        <v>195</v>
      </c>
      <c r="E10" s="773">
        <f>VLOOKUP($D10,[10]quadro!$D$4:$V$50,16,0)</f>
        <v>5.2</v>
      </c>
      <c r="F10" s="773">
        <f>VLOOKUP($D10,[10]quadro!$D$4:$V$50,17,0)</f>
        <v>9.8000000000000007</v>
      </c>
      <c r="G10" s="773">
        <f>VLOOKUP($D10,[10]quadro!$D$4:$V$50,18,0)</f>
        <v>5.4</v>
      </c>
      <c r="H10" s="773">
        <f>VLOOKUP($D10,[10]quadro!$D$4:$V$50,19,0)</f>
        <v>5</v>
      </c>
      <c r="I10" s="108">
        <f t="shared" ref="I10:I39" si="0">IFERROR(H10/G10,":")</f>
        <v>0.92592592592592582</v>
      </c>
      <c r="J10" s="824"/>
      <c r="K10" s="341"/>
      <c r="L10" s="98"/>
    </row>
    <row r="11" spans="1:12" ht="12.75" customHeight="1" x14ac:dyDescent="0.2">
      <c r="A11" s="337"/>
      <c r="B11" s="337"/>
      <c r="C11" s="107" t="s">
        <v>196</v>
      </c>
      <c r="D11" s="752" t="s">
        <v>196</v>
      </c>
      <c r="E11" s="773">
        <f>VLOOKUP($D11,[10]quadro!$D$4:$V$50,16,0)</f>
        <v>6.4</v>
      </c>
      <c r="F11" s="773">
        <f>VLOOKUP($D11,[10]quadro!$D$4:$V$50,17,0)</f>
        <v>16.399999999999999</v>
      </c>
      <c r="G11" s="773">
        <f>VLOOKUP($D11,[10]quadro!$D$4:$V$50,18,0)</f>
        <v>6.4</v>
      </c>
      <c r="H11" s="773">
        <f>VLOOKUP($D11,[10]quadro!$D$4:$V$50,19,0)</f>
        <v>6.4</v>
      </c>
      <c r="I11" s="108">
        <f t="shared" si="0"/>
        <v>1</v>
      </c>
      <c r="J11" s="824"/>
      <c r="K11" s="341"/>
      <c r="L11" s="98"/>
    </row>
    <row r="12" spans="1:12" ht="12.75" customHeight="1" x14ac:dyDescent="0.2">
      <c r="A12" s="337"/>
      <c r="B12" s="337"/>
      <c r="C12" s="107" t="s">
        <v>363</v>
      </c>
      <c r="D12" s="752" t="s">
        <v>363</v>
      </c>
      <c r="E12" s="773">
        <f>VLOOKUP($D12,[10]quadro!$D$4:$V$50,16,0)</f>
        <v>9.6</v>
      </c>
      <c r="F12" s="773">
        <f>VLOOKUP($D12,[10]quadro!$D$4:$V$50,17,0)</f>
        <v>23.1</v>
      </c>
      <c r="G12" s="773">
        <f>VLOOKUP($D12,[10]quadro!$D$4:$V$50,18,0)</f>
        <v>9.6</v>
      </c>
      <c r="H12" s="773">
        <f>VLOOKUP($D12,[10]quadro!$D$4:$V$50,19,0)</f>
        <v>9.5</v>
      </c>
      <c r="I12" s="108">
        <f t="shared" si="0"/>
        <v>0.98958333333333337</v>
      </c>
      <c r="J12" s="824"/>
      <c r="K12" s="341"/>
      <c r="L12" s="98"/>
    </row>
    <row r="13" spans="1:12" ht="12.75" customHeight="1" x14ac:dyDescent="0.2">
      <c r="A13" s="337"/>
      <c r="B13" s="337"/>
      <c r="C13" s="107"/>
      <c r="D13" s="752" t="s">
        <v>371</v>
      </c>
      <c r="E13" s="773">
        <f>VLOOKUP($D13,[10]quadro!$D$4:$V$50,16,0)</f>
        <v>9.6</v>
      </c>
      <c r="F13" s="773">
        <f>VLOOKUP($D13,[10]quadro!$D$4:$V$50,17,0)</f>
        <v>25</v>
      </c>
      <c r="G13" s="773">
        <f>VLOOKUP($D13,[10]quadro!$D$4:$V$50,18,0)</f>
        <v>8.8000000000000007</v>
      </c>
      <c r="H13" s="773">
        <f>VLOOKUP($D13,[10]quadro!$D$4:$V$50,19,0)</f>
        <v>10.5</v>
      </c>
      <c r="I13" s="108">
        <f t="shared" si="0"/>
        <v>1.1931818181818181</v>
      </c>
      <c r="J13" s="824"/>
      <c r="K13" s="341"/>
      <c r="L13" s="98"/>
    </row>
    <row r="14" spans="1:12" ht="12.75" customHeight="1" x14ac:dyDescent="0.2">
      <c r="A14" s="337"/>
      <c r="B14" s="337"/>
      <c r="C14" s="107" t="s">
        <v>197</v>
      </c>
      <c r="D14" s="752" t="s">
        <v>197</v>
      </c>
      <c r="E14" s="773">
        <f>VLOOKUP($D14,[10]quadro!$D$4:$V$50,16,0)</f>
        <v>7.5</v>
      </c>
      <c r="F14" s="773">
        <f>VLOOKUP($D14,[10]quadro!$D$4:$V$50,17,0)</f>
        <v>18.5</v>
      </c>
      <c r="G14" s="773">
        <f>VLOOKUP($D14,[10]quadro!$D$4:$V$50,18,0)</f>
        <v>7</v>
      </c>
      <c r="H14" s="773">
        <f>VLOOKUP($D14,[10]quadro!$D$4:$V$50,19,0)</f>
        <v>8.1</v>
      </c>
      <c r="I14" s="108">
        <f t="shared" si="0"/>
        <v>1.157142857142857</v>
      </c>
      <c r="J14" s="824"/>
      <c r="K14" s="341"/>
      <c r="L14" s="98"/>
    </row>
    <row r="15" spans="1:12" ht="12.75" customHeight="1" x14ac:dyDescent="0.2">
      <c r="A15" s="337"/>
      <c r="B15" s="337"/>
      <c r="C15" s="107" t="s">
        <v>364</v>
      </c>
      <c r="D15" s="752" t="s">
        <v>372</v>
      </c>
      <c r="E15" s="773">
        <f>VLOOKUP($D15,[10]quadro!$D$4:$V$50,16,0)</f>
        <v>5.3</v>
      </c>
      <c r="F15" s="773">
        <f>VLOOKUP($D15,[10]quadro!$D$4:$V$50,17,0)</f>
        <v>11.2</v>
      </c>
      <c r="G15" s="773">
        <f>VLOOKUP($D15,[10]quadro!$D$4:$V$50,18,0)</f>
        <v>4.8</v>
      </c>
      <c r="H15" s="773">
        <f>VLOOKUP($D15,[10]quadro!$D$4:$V$50,19,0)</f>
        <v>5.8</v>
      </c>
      <c r="I15" s="108">
        <f t="shared" si="0"/>
        <v>1.2083333333333333</v>
      </c>
      <c r="J15" s="824"/>
      <c r="K15" s="341"/>
      <c r="L15" s="98"/>
    </row>
    <row r="16" spans="1:12" ht="12.75" customHeight="1" x14ac:dyDescent="0.2">
      <c r="A16" s="337"/>
      <c r="B16" s="337"/>
      <c r="C16" s="107" t="s">
        <v>198</v>
      </c>
      <c r="D16" s="752" t="s">
        <v>198</v>
      </c>
      <c r="E16" s="773">
        <f>VLOOKUP($D16,[10]quadro!$D$4:$V$50,16,0)</f>
        <v>16.100000000000001</v>
      </c>
      <c r="F16" s="773">
        <f>VLOOKUP($D16,[10]quadro!$D$4:$V$50,17,0)</f>
        <v>35.5</v>
      </c>
      <c r="G16" s="773">
        <f>VLOOKUP($D16,[10]quadro!$D$4:$V$50,18,0)</f>
        <v>14.5</v>
      </c>
      <c r="H16" s="773">
        <f>VLOOKUP($D16,[10]quadro!$D$4:$V$50,19,0)</f>
        <v>17.899999999999999</v>
      </c>
      <c r="I16" s="108">
        <f t="shared" si="0"/>
        <v>1.2344827586206895</v>
      </c>
      <c r="J16" s="824"/>
      <c r="K16" s="341"/>
      <c r="L16" s="98"/>
    </row>
    <row r="17" spans="1:12" ht="12.75" customHeight="1" x14ac:dyDescent="0.2">
      <c r="A17" s="337"/>
      <c r="B17" s="337"/>
      <c r="C17" s="107" t="s">
        <v>365</v>
      </c>
      <c r="D17" s="752" t="s">
        <v>365</v>
      </c>
      <c r="E17" s="773">
        <f>VLOOKUP($D17,[10]quadro!$D$4:$V$50,16,0)</f>
        <v>6.5</v>
      </c>
      <c r="F17" s="773">
        <f>VLOOKUP($D17,[10]quadro!$D$4:$V$50,17,0)</f>
        <v>8.9</v>
      </c>
      <c r="G17" s="773">
        <f>VLOOKUP($D17,[10]quadro!$D$4:$V$50,18,0)</f>
        <v>6.6</v>
      </c>
      <c r="H17" s="773">
        <f>VLOOKUP($D17,[10]quadro!$D$4:$V$50,19,0)</f>
        <v>6.4</v>
      </c>
      <c r="I17" s="108">
        <f t="shared" si="0"/>
        <v>0.96969696969696983</v>
      </c>
      <c r="J17" s="824"/>
      <c r="K17" s="341"/>
      <c r="L17" s="98"/>
    </row>
    <row r="18" spans="1:12" ht="12.75" customHeight="1" x14ac:dyDescent="0.2">
      <c r="A18" s="337"/>
      <c r="B18" s="337"/>
      <c r="C18" s="107" t="s">
        <v>199</v>
      </c>
      <c r="D18" s="752" t="s">
        <v>199</v>
      </c>
      <c r="E18" s="773">
        <f>VLOOKUP($D18,[10]quadro!$D$4:$V$50,16,0)</f>
        <v>8.4</v>
      </c>
      <c r="F18" s="773">
        <f>VLOOKUP($D18,[10]quadro!$D$4:$V$50,17,0)</f>
        <v>18.600000000000001</v>
      </c>
      <c r="G18" s="773">
        <f>VLOOKUP($D18,[10]quadro!$D$4:$V$50,18,0)</f>
        <v>8.3000000000000007</v>
      </c>
      <c r="H18" s="773">
        <f>VLOOKUP($D18,[10]quadro!$D$4:$V$50,19,0)</f>
        <v>8.5</v>
      </c>
      <c r="I18" s="108">
        <f t="shared" si="0"/>
        <v>1.0240963855421685</v>
      </c>
      <c r="J18" s="824"/>
      <c r="K18" s="341"/>
      <c r="L18" s="98"/>
    </row>
    <row r="19" spans="1:12" ht="12.75" customHeight="1" x14ac:dyDescent="0.2">
      <c r="A19" s="337"/>
      <c r="B19" s="337"/>
      <c r="C19" s="107" t="s">
        <v>200</v>
      </c>
      <c r="D19" s="752" t="s">
        <v>200</v>
      </c>
      <c r="E19" s="773">
        <f>VLOOKUP($D19,[10]quadro!$D$4:$V$50,16,0)</f>
        <v>8.9</v>
      </c>
      <c r="F19" s="773">
        <f>VLOOKUP($D19,[10]quadro!$D$4:$V$50,17,0)</f>
        <v>21.6</v>
      </c>
      <c r="G19" s="773">
        <f>VLOOKUP($D19,[10]quadro!$D$4:$V$50,18,0)</f>
        <v>9</v>
      </c>
      <c r="H19" s="773">
        <f>VLOOKUP($D19,[10]quadro!$D$4:$V$50,19,0)</f>
        <v>8.8000000000000007</v>
      </c>
      <c r="I19" s="108">
        <f t="shared" si="0"/>
        <v>0.97777777777777786</v>
      </c>
      <c r="J19" s="824"/>
      <c r="K19" s="341"/>
      <c r="L19" s="98"/>
    </row>
    <row r="20" spans="1:12" s="111" customFormat="1" ht="12.75" customHeight="1" x14ac:dyDescent="0.2">
      <c r="A20" s="383"/>
      <c r="B20" s="337"/>
      <c r="C20" s="107" t="s">
        <v>347</v>
      </c>
      <c r="D20" s="752" t="s">
        <v>366</v>
      </c>
      <c r="E20" s="773">
        <f>VLOOKUP($D20,[10]quadro!$D$4:$V$50,16,0)</f>
        <v>20.8</v>
      </c>
      <c r="F20" s="773">
        <f>VLOOKUP($D20,[10]quadro!$D$4:$V$50,17,0)</f>
        <v>45</v>
      </c>
      <c r="G20" s="773">
        <f>VLOOKUP($D20,[10]quadro!$D$4:$V$50,18,0)</f>
        <v>16.899999999999999</v>
      </c>
      <c r="H20" s="773">
        <f>VLOOKUP($D20,[10]quadro!$D$4:$V$50,19,0)</f>
        <v>25.8</v>
      </c>
      <c r="I20" s="108">
        <f t="shared" si="0"/>
        <v>1.5266272189349115</v>
      </c>
      <c r="J20" s="825"/>
      <c r="K20" s="342"/>
      <c r="L20" s="110"/>
    </row>
    <row r="21" spans="1:12" ht="12.75" customHeight="1" x14ac:dyDescent="0.2">
      <c r="A21" s="337"/>
      <c r="B21" s="337"/>
      <c r="C21" s="107" t="s">
        <v>201</v>
      </c>
      <c r="D21" s="752" t="s">
        <v>373</v>
      </c>
      <c r="E21" s="773">
        <f>VLOOKUP($D21,[10]quadro!$D$4:$V$50,16,0)</f>
        <v>4.0999999999999996</v>
      </c>
      <c r="F21" s="773">
        <f>VLOOKUP($D21,[10]quadro!$D$4:$V$50,17,0)</f>
        <v>7.2</v>
      </c>
      <c r="G21" s="773">
        <f>VLOOKUP($D21,[10]quadro!$D$4:$V$50,18,0)</f>
        <v>3.8</v>
      </c>
      <c r="H21" s="773">
        <f>VLOOKUP($D21,[10]quadro!$D$4:$V$50,19,0)</f>
        <v>4.3</v>
      </c>
      <c r="I21" s="108">
        <f t="shared" si="0"/>
        <v>1.131578947368421</v>
      </c>
      <c r="J21" s="824"/>
      <c r="K21" s="341"/>
      <c r="L21" s="98"/>
    </row>
    <row r="22" spans="1:12" s="113" customFormat="1" ht="12.75" customHeight="1" x14ac:dyDescent="0.2">
      <c r="A22" s="384"/>
      <c r="B22" s="337"/>
      <c r="C22" s="107" t="s">
        <v>202</v>
      </c>
      <c r="D22" s="752" t="s">
        <v>202</v>
      </c>
      <c r="E22" s="773">
        <f>VLOOKUP($D22,[10]quadro!$D$4:$V$50,16,0)</f>
        <v>6.1</v>
      </c>
      <c r="F22" s="773">
        <f>VLOOKUP($D22,[10]quadro!$D$4:$V$50,17,0)</f>
        <v>12.7</v>
      </c>
      <c r="G22" s="773">
        <f>VLOOKUP($D22,[10]quadro!$D$4:$V$50,18,0)</f>
        <v>6.5</v>
      </c>
      <c r="H22" s="773">
        <f>VLOOKUP($D22,[10]quadro!$D$4:$V$50,19,0)</f>
        <v>5.7</v>
      </c>
      <c r="I22" s="108">
        <f t="shared" si="0"/>
        <v>0.87692307692307692</v>
      </c>
      <c r="J22" s="825"/>
      <c r="K22" s="343"/>
      <c r="L22" s="112"/>
    </row>
    <row r="23" spans="1:12" s="115" customFormat="1" ht="12.75" customHeight="1" x14ac:dyDescent="0.2">
      <c r="A23" s="344"/>
      <c r="B23" s="344"/>
      <c r="C23" s="107" t="s">
        <v>203</v>
      </c>
      <c r="D23" s="752" t="s">
        <v>203</v>
      </c>
      <c r="E23" s="773">
        <f>VLOOKUP($D23,[10]quadro!$D$4:$V$50,16,0)</f>
        <v>10.9</v>
      </c>
      <c r="F23" s="773">
        <f>VLOOKUP($D23,[10]quadro!$D$4:$V$50,17,0)</f>
        <v>32.799999999999997</v>
      </c>
      <c r="G23" s="773">
        <f>VLOOKUP($D23,[10]quadro!$D$4:$V$50,18,0)</f>
        <v>10.3</v>
      </c>
      <c r="H23" s="773">
        <f>VLOOKUP($D23,[10]quadro!$D$4:$V$50,19,0)</f>
        <v>11.9</v>
      </c>
      <c r="I23" s="108">
        <f t="shared" si="0"/>
        <v>1.1553398058252426</v>
      </c>
      <c r="J23" s="824"/>
      <c r="K23" s="341"/>
      <c r="L23" s="114"/>
    </row>
    <row r="24" spans="1:12" ht="12.75" customHeight="1" x14ac:dyDescent="0.2">
      <c r="A24" s="337"/>
      <c r="B24" s="337"/>
      <c r="C24" s="107" t="s">
        <v>204</v>
      </c>
      <c r="D24" s="752" t="s">
        <v>204</v>
      </c>
      <c r="E24" s="773">
        <f>VLOOKUP($D24,[10]quadro!$D$4:$V$50,16,0)</f>
        <v>5.4</v>
      </c>
      <c r="F24" s="773">
        <f>VLOOKUP($D24,[10]quadro!$D$4:$V$50,17,0)</f>
        <v>13.8</v>
      </c>
      <c r="G24" s="773">
        <f>VLOOKUP($D24,[10]quadro!$D$4:$V$50,18,0)</f>
        <v>5.5</v>
      </c>
      <c r="H24" s="773">
        <f>VLOOKUP($D24,[10]quadro!$D$4:$V$50,19,0)</f>
        <v>5.3</v>
      </c>
      <c r="I24" s="108">
        <f t="shared" si="0"/>
        <v>0.96363636363636362</v>
      </c>
      <c r="J24" s="824"/>
      <c r="K24" s="341"/>
      <c r="L24" s="98"/>
    </row>
    <row r="25" spans="1:12" ht="12.75" customHeight="1" x14ac:dyDescent="0.2">
      <c r="A25" s="337"/>
      <c r="B25" s="337"/>
      <c r="C25" s="107" t="s">
        <v>205</v>
      </c>
      <c r="D25" s="752" t="s">
        <v>205</v>
      </c>
      <c r="E25" s="773">
        <f>VLOOKUP($D25,[10]quadro!$D$4:$V$50,16,0)</f>
        <v>3.5</v>
      </c>
      <c r="F25" s="773">
        <f>VLOOKUP($D25,[10]quadro!$D$4:$V$50,17,0)</f>
        <v>9.4</v>
      </c>
      <c r="G25" s="773">
        <f>VLOOKUP($D25,[10]quadro!$D$4:$V$50,18,0)</f>
        <v>3.6</v>
      </c>
      <c r="H25" s="773">
        <f>VLOOKUP($D25,[10]quadro!$D$4:$V$50,19,0)</f>
        <v>3.3</v>
      </c>
      <c r="I25" s="108">
        <f t="shared" si="0"/>
        <v>0.91666666666666663</v>
      </c>
      <c r="J25" s="824"/>
      <c r="K25" s="341"/>
      <c r="L25" s="98"/>
    </row>
    <row r="26" spans="1:12" s="117" customFormat="1" ht="12.75" customHeight="1" x14ac:dyDescent="0.2">
      <c r="A26" s="345"/>
      <c r="B26" s="345"/>
      <c r="C26" s="105" t="s">
        <v>73</v>
      </c>
      <c r="D26" s="826" t="s">
        <v>73</v>
      </c>
      <c r="E26" s="827">
        <f>VLOOKUP($D26,[10]quadro!$D$4:$V$50,16,0)</f>
        <v>7.8</v>
      </c>
      <c r="F26" s="827">
        <f>VLOOKUP($D26,[10]quadro!$D$4:$V$50,17,0)</f>
        <v>21.4</v>
      </c>
      <c r="G26" s="827">
        <f>VLOOKUP($D26,[10]quadro!$D$4:$V$50,18,0)</f>
        <v>7.7</v>
      </c>
      <c r="H26" s="827">
        <f>VLOOKUP($D26,[10]quadro!$D$4:$V$50,19,0)</f>
        <v>8</v>
      </c>
      <c r="I26" s="828">
        <f t="shared" si="0"/>
        <v>1.0389610389610389</v>
      </c>
      <c r="J26" s="825"/>
      <c r="K26" s="346"/>
      <c r="L26" s="116"/>
    </row>
    <row r="27" spans="1:12" s="119" customFormat="1" ht="12.75" customHeight="1" x14ac:dyDescent="0.2">
      <c r="A27" s="347"/>
      <c r="B27" s="385"/>
      <c r="C27" s="389" t="s">
        <v>206</v>
      </c>
      <c r="D27" s="753" t="s">
        <v>206</v>
      </c>
      <c r="E27" s="774">
        <f>VLOOKUP($D27,[10]quadro!$D$4:$V$50,16,0)</f>
        <v>8.5</v>
      </c>
      <c r="F27" s="774">
        <f>VLOOKUP($D27,[10]quadro!$D$4:$V$50,17,0)</f>
        <v>17.7</v>
      </c>
      <c r="G27" s="774">
        <f>VLOOKUP($D27,[10]quadro!$D$4:$V$50,18,0)</f>
        <v>8.3000000000000007</v>
      </c>
      <c r="H27" s="774">
        <f>VLOOKUP($D27,[10]quadro!$D$4:$V$50,19,0)</f>
        <v>8.9</v>
      </c>
      <c r="I27" s="829">
        <f t="shared" si="0"/>
        <v>1.072289156626506</v>
      </c>
      <c r="J27" s="830"/>
      <c r="K27" s="348"/>
      <c r="L27" s="118"/>
    </row>
    <row r="28" spans="1:12" ht="12.75" customHeight="1" x14ac:dyDescent="0.2">
      <c r="A28" s="337"/>
      <c r="B28" s="337"/>
      <c r="C28" s="107" t="s">
        <v>207</v>
      </c>
      <c r="D28" s="752" t="s">
        <v>207</v>
      </c>
      <c r="E28" s="773">
        <f>VLOOKUP($D28,[10]quadro!$D$4:$V$50,16,0)</f>
        <v>5.3</v>
      </c>
      <c r="F28" s="773">
        <f>VLOOKUP($D28,[10]quadro!$D$4:$V$50,17,0)</f>
        <v>10.5</v>
      </c>
      <c r="G28" s="773">
        <f>VLOOKUP($D28,[10]quadro!$D$4:$V$50,18,0)</f>
        <v>5.5</v>
      </c>
      <c r="H28" s="773">
        <f>VLOOKUP($D28,[10]quadro!$D$4:$V$50,19,0)</f>
        <v>5.0999999999999996</v>
      </c>
      <c r="I28" s="108">
        <f t="shared" si="0"/>
        <v>0.92727272727272725</v>
      </c>
      <c r="J28" s="824"/>
      <c r="K28" s="341"/>
      <c r="L28" s="98"/>
    </row>
    <row r="29" spans="1:12" ht="12.75" customHeight="1" x14ac:dyDescent="0.2">
      <c r="A29" s="337"/>
      <c r="B29" s="337"/>
      <c r="C29" s="107" t="s">
        <v>208</v>
      </c>
      <c r="D29" s="752" t="s">
        <v>208</v>
      </c>
      <c r="E29" s="773">
        <f>VLOOKUP($D29,[10]quadro!$D$4:$V$50,16,0)</f>
        <v>4.8</v>
      </c>
      <c r="F29" s="773">
        <f>VLOOKUP($D29,[10]quadro!$D$4:$V$50,17,0)</f>
        <v>9.5</v>
      </c>
      <c r="G29" s="773">
        <f>VLOOKUP($D29,[10]quadro!$D$4:$V$50,18,0)</f>
        <v>4.3</v>
      </c>
      <c r="H29" s="773">
        <f>VLOOKUP($D29,[10]quadro!$D$4:$V$50,19,0)</f>
        <v>5.4</v>
      </c>
      <c r="I29" s="108">
        <f t="shared" si="0"/>
        <v>1.2558139534883723</v>
      </c>
      <c r="J29" s="824"/>
      <c r="K29" s="341"/>
      <c r="L29" s="98"/>
    </row>
    <row r="30" spans="1:12" ht="12.75" customHeight="1" x14ac:dyDescent="0.2">
      <c r="A30" s="337"/>
      <c r="B30" s="337"/>
      <c r="C30" s="107" t="s">
        <v>349</v>
      </c>
      <c r="D30" s="752" t="s">
        <v>368</v>
      </c>
      <c r="E30" s="773">
        <f>VLOOKUP($D30,[10]quadro!$D$4:$V$50,16,0)</f>
        <v>3.7</v>
      </c>
      <c r="F30" s="773">
        <f>VLOOKUP($D30,[10]quadro!$D$4:$V$50,17,0)</f>
        <v>11</v>
      </c>
      <c r="G30" s="773">
        <f>VLOOKUP($D30,[10]quadro!$D$4:$V$50,18,0)</f>
        <v>3.3</v>
      </c>
      <c r="H30" s="773">
        <f>VLOOKUP($D30,[10]quadro!$D$4:$V$50,19,0)</f>
        <v>4.3</v>
      </c>
      <c r="I30" s="108">
        <f t="shared" si="0"/>
        <v>1.303030303030303</v>
      </c>
      <c r="J30" s="824"/>
      <c r="K30" s="341"/>
      <c r="L30" s="98"/>
    </row>
    <row r="31" spans="1:12" ht="12.75" customHeight="1" x14ac:dyDescent="0.2">
      <c r="A31" s="337"/>
      <c r="B31" s="337"/>
      <c r="C31" s="107" t="s">
        <v>336</v>
      </c>
      <c r="D31" s="752" t="s">
        <v>369</v>
      </c>
      <c r="E31" s="773">
        <f>VLOOKUP($D31,[10]quadro!$D$4:$V$50,16,0)</f>
        <v>8</v>
      </c>
      <c r="F31" s="773">
        <f>VLOOKUP($D31,[10]quadro!$D$4:$V$50,17,0)</f>
        <v>16.5</v>
      </c>
      <c r="G31" s="773">
        <f>VLOOKUP($D31,[10]quadro!$D$4:$V$50,18,0)</f>
        <v>9.1</v>
      </c>
      <c r="H31" s="773">
        <f>VLOOKUP($D31,[10]quadro!$D$4:$V$50,19,0)</f>
        <v>7</v>
      </c>
      <c r="I31" s="108">
        <f t="shared" si="0"/>
        <v>0.76923076923076927</v>
      </c>
      <c r="J31" s="824"/>
      <c r="K31" s="341"/>
      <c r="L31" s="98"/>
    </row>
    <row r="32" spans="1:12" ht="12.75" customHeight="1" x14ac:dyDescent="0.2">
      <c r="A32" s="337"/>
      <c r="B32" s="337"/>
      <c r="C32" s="107" t="s">
        <v>240</v>
      </c>
      <c r="D32" s="752" t="s">
        <v>374</v>
      </c>
      <c r="E32" s="773">
        <f>VLOOKUP($D32,[10]quadro!$D$4:$V$50,16,0)</f>
        <v>7.3</v>
      </c>
      <c r="F32" s="773">
        <f>VLOOKUP($D32,[10]quadro!$D$4:$V$50,17,0)</f>
        <v>13.6</v>
      </c>
      <c r="G32" s="773">
        <f>VLOOKUP($D32,[10]quadro!$D$4:$V$50,18,0)</f>
        <v>8.5</v>
      </c>
      <c r="H32" s="773">
        <f>VLOOKUP($D32,[10]quadro!$D$4:$V$50,19,0)</f>
        <v>6.2</v>
      </c>
      <c r="I32" s="108">
        <f t="shared" si="0"/>
        <v>0.72941176470588243</v>
      </c>
      <c r="J32" s="824"/>
      <c r="K32" s="341"/>
      <c r="L32" s="98"/>
    </row>
    <row r="33" spans="1:12" s="122" customFormat="1" ht="12.75" customHeight="1" x14ac:dyDescent="0.2">
      <c r="A33" s="386"/>
      <c r="B33" s="337"/>
      <c r="C33" s="107" t="s">
        <v>209</v>
      </c>
      <c r="D33" s="752" t="s">
        <v>209</v>
      </c>
      <c r="E33" s="773">
        <f>VLOOKUP($D33,[10]quadro!$D$4:$V$50,16,0)</f>
        <v>4.4000000000000004</v>
      </c>
      <c r="F33" s="773">
        <f>VLOOKUP($D33,[10]quadro!$D$4:$V$50,17,0)</f>
        <v>13.7</v>
      </c>
      <c r="G33" s="773">
        <f>VLOOKUP($D33,[10]quadro!$D$4:$V$50,18,0)</f>
        <v>4.3</v>
      </c>
      <c r="H33" s="773">
        <f>VLOOKUP($D33,[10]quadro!$D$4:$V$50,19,0)</f>
        <v>4.4000000000000004</v>
      </c>
      <c r="I33" s="108">
        <f t="shared" si="0"/>
        <v>1.0232558139534884</v>
      </c>
      <c r="J33" s="824"/>
      <c r="K33" s="349"/>
      <c r="L33" s="120"/>
    </row>
    <row r="34" spans="1:12" ht="12.75" customHeight="1" x14ac:dyDescent="0.2">
      <c r="A34" s="337"/>
      <c r="B34" s="337"/>
      <c r="C34" s="107" t="s">
        <v>348</v>
      </c>
      <c r="D34" s="752" t="s">
        <v>367</v>
      </c>
      <c r="E34" s="773">
        <f>VLOOKUP($D34,[10]quadro!$D$4:$V$50,16,0)</f>
        <v>4.0999999999999996</v>
      </c>
      <c r="F34" s="773">
        <f>VLOOKUP($D34,[10]quadro!$D$4:$V$50,17,0)</f>
        <v>11.5</v>
      </c>
      <c r="G34" s="773">
        <f>VLOOKUP($D34,[10]quadro!$D$4:$V$50,18,0)</f>
        <v>4.0999999999999996</v>
      </c>
      <c r="H34" s="773">
        <f>VLOOKUP($D34,[10]quadro!$D$4:$V$50,19,0)</f>
        <v>4.0999999999999996</v>
      </c>
      <c r="I34" s="108">
        <f t="shared" si="0"/>
        <v>1</v>
      </c>
      <c r="J34" s="824"/>
      <c r="K34" s="341"/>
      <c r="L34" s="98"/>
    </row>
    <row r="35" spans="1:12" ht="12.75" customHeight="1" x14ac:dyDescent="0.2">
      <c r="A35" s="337"/>
      <c r="B35" s="337"/>
      <c r="C35" s="107" t="s">
        <v>210</v>
      </c>
      <c r="D35" s="752" t="s">
        <v>210</v>
      </c>
      <c r="E35" s="773">
        <f>VLOOKUP($D35,[10]quadro!$D$4:$V$50,16,0)</f>
        <v>2.4</v>
      </c>
      <c r="F35" s="773">
        <f>VLOOKUP($D35,[10]quadro!$D$4:$V$50,17,0)</f>
        <v>7.5</v>
      </c>
      <c r="G35" s="773">
        <f>VLOOKUP($D35,[10]quadro!$D$4:$V$50,18,0)</f>
        <v>2</v>
      </c>
      <c r="H35" s="773">
        <f>VLOOKUP($D35,[10]quadro!$D$4:$V$50,19,0)</f>
        <v>2.9</v>
      </c>
      <c r="I35" s="108">
        <f t="shared" si="0"/>
        <v>1.45</v>
      </c>
      <c r="J35" s="824"/>
      <c r="K35" s="341"/>
      <c r="L35" s="98"/>
    </row>
    <row r="36" spans="1:12" s="113" customFormat="1" ht="12.75" customHeight="1" x14ac:dyDescent="0.2">
      <c r="A36" s="384"/>
      <c r="B36" s="337"/>
      <c r="C36" s="107" t="s">
        <v>370</v>
      </c>
      <c r="D36" s="752" t="s">
        <v>370</v>
      </c>
      <c r="E36" s="773">
        <f>VLOOKUP($D36,[10]quadro!$D$4:$V$50,16,0)</f>
        <v>4.5999999999999996</v>
      </c>
      <c r="F36" s="773">
        <f>VLOOKUP($D36,[10]quadro!$D$4:$V$50,17,0)</f>
        <v>19.7</v>
      </c>
      <c r="G36" s="773">
        <f>VLOOKUP($D36,[10]quadro!$D$4:$V$50,18,0)</f>
        <v>4.9000000000000004</v>
      </c>
      <c r="H36" s="773">
        <f>VLOOKUP($D36,[10]quadro!$D$4:$V$50,19,0)</f>
        <v>4.0999999999999996</v>
      </c>
      <c r="I36" s="108">
        <f t="shared" si="0"/>
        <v>0.83673469387755084</v>
      </c>
      <c r="J36" s="825"/>
      <c r="K36" s="343"/>
      <c r="L36" s="112"/>
    </row>
    <row r="37" spans="1:12" ht="12.75" customHeight="1" x14ac:dyDescent="0.2">
      <c r="A37" s="337"/>
      <c r="B37" s="337"/>
      <c r="C37" s="107" t="s">
        <v>211</v>
      </c>
      <c r="D37" s="752" t="s">
        <v>211</v>
      </c>
      <c r="E37" s="773">
        <f>VLOOKUP($D37,[10]quadro!$D$4:$V$50,16,0)</f>
        <v>5.9</v>
      </c>
      <c r="F37" s="773">
        <f>VLOOKUP($D37,[10]quadro!$D$4:$V$50,17,0)</f>
        <v>14.4</v>
      </c>
      <c r="G37" s="773">
        <f>VLOOKUP($D37,[10]quadro!$D$4:$V$50,18,0)</f>
        <v>6.2</v>
      </c>
      <c r="H37" s="773">
        <f>VLOOKUP($D37,[10]quadro!$D$4:$V$50,19,0)</f>
        <v>5.6</v>
      </c>
      <c r="I37" s="108">
        <f t="shared" si="0"/>
        <v>0.90322580645161277</v>
      </c>
      <c r="J37" s="824"/>
      <c r="K37" s="341"/>
      <c r="L37" s="98"/>
    </row>
    <row r="38" spans="1:12" s="119" customFormat="1" ht="12.75" customHeight="1" x14ac:dyDescent="0.2">
      <c r="A38" s="347"/>
      <c r="B38" s="387"/>
      <c r="C38" s="389" t="s">
        <v>212</v>
      </c>
      <c r="D38" s="753" t="s">
        <v>375</v>
      </c>
      <c r="E38" s="774">
        <f>VLOOKUP($D38,[10]quadro!$D$4:$V$50,16,0)</f>
        <v>7.1</v>
      </c>
      <c r="F38" s="774">
        <f>VLOOKUP($D38,[10]quadro!$D$4:$V$50,17,0)</f>
        <v>15.9</v>
      </c>
      <c r="G38" s="774">
        <f>VLOOKUP($D38,[10]quadro!$D$4:$V$50,18,0)</f>
        <v>6.9</v>
      </c>
      <c r="H38" s="774">
        <f>VLOOKUP($D38,[10]quadro!$D$4:$V$50,19,0)</f>
        <v>7.4</v>
      </c>
      <c r="I38" s="829">
        <f t="shared" si="0"/>
        <v>1.0724637681159421</v>
      </c>
      <c r="J38" s="830"/>
      <c r="K38" s="348"/>
      <c r="L38" s="118"/>
    </row>
    <row r="39" spans="1:12" ht="23.25" customHeight="1" x14ac:dyDescent="0.2">
      <c r="A39" s="337"/>
      <c r="B39" s="337"/>
      <c r="C39" s="107" t="s">
        <v>392</v>
      </c>
      <c r="D39" s="754" t="s">
        <v>392</v>
      </c>
      <c r="E39" s="773">
        <f>VLOOKUP($D39,[10]quadro!$D$4:$V$50,16,0)</f>
        <v>4.0999999999999996</v>
      </c>
      <c r="F39" s="773">
        <f>VLOOKUP($D39,[10]quadro!$D$4:$V$50,17,0)</f>
        <v>9</v>
      </c>
      <c r="G39" s="773">
        <f>VLOOKUP($D39,[10]quadro!$D$4:$V$50,18,0)</f>
        <v>4.2</v>
      </c>
      <c r="H39" s="773">
        <f>VLOOKUP($D39,[10]quadro!$D$4:$V$50,19,0)</f>
        <v>4.0999999999999996</v>
      </c>
      <c r="I39" s="108">
        <f t="shared" si="0"/>
        <v>0.97619047619047605</v>
      </c>
      <c r="J39" s="824"/>
      <c r="K39" s="341"/>
      <c r="L39" s="98"/>
    </row>
    <row r="40" spans="1:12" s="128" customFormat="1" ht="12" customHeight="1" x14ac:dyDescent="0.2">
      <c r="A40" s="388"/>
      <c r="B40" s="337"/>
      <c r="C40" s="123"/>
      <c r="D40" s="124"/>
      <c r="E40" s="125"/>
      <c r="F40" s="125"/>
      <c r="G40" s="126"/>
      <c r="H40" s="126"/>
      <c r="I40" s="126"/>
      <c r="J40" s="126"/>
      <c r="K40" s="350"/>
      <c r="L40" s="127"/>
    </row>
    <row r="41" spans="1:12" ht="17.25" customHeight="1" x14ac:dyDescent="0.2">
      <c r="A41" s="337"/>
      <c r="B41" s="337"/>
      <c r="C41" s="842"/>
      <c r="D41" s="842"/>
      <c r="E41" s="843"/>
      <c r="F41" s="1549"/>
      <c r="G41" s="1549"/>
      <c r="H41" s="1549"/>
      <c r="I41" s="1549"/>
      <c r="J41" s="1549"/>
      <c r="K41" s="351"/>
      <c r="L41" s="96"/>
    </row>
    <row r="42" spans="1:12" ht="17.25" customHeight="1" x14ac:dyDescent="0.2">
      <c r="A42" s="337"/>
      <c r="B42" s="337"/>
      <c r="C42" s="842"/>
      <c r="D42" s="1555" t="s">
        <v>513</v>
      </c>
      <c r="E42" s="1555"/>
      <c r="F42" s="1555"/>
      <c r="G42" s="844"/>
      <c r="H42" s="844"/>
      <c r="I42" s="1549"/>
      <c r="J42" s="1549"/>
      <c r="K42" s="351"/>
      <c r="L42" s="96"/>
    </row>
    <row r="43" spans="1:12" ht="17.25" customHeight="1" x14ac:dyDescent="0.2">
      <c r="A43" s="337"/>
      <c r="B43" s="337"/>
      <c r="C43" s="842"/>
      <c r="D43" s="1555"/>
      <c r="E43" s="1555"/>
      <c r="F43" s="1555"/>
      <c r="G43" s="844"/>
      <c r="H43" s="844"/>
      <c r="I43" s="1549"/>
      <c r="J43" s="1549"/>
      <c r="K43" s="351"/>
      <c r="L43" s="96"/>
    </row>
    <row r="44" spans="1:12" ht="17.25" customHeight="1" x14ac:dyDescent="0.2">
      <c r="A44" s="337"/>
      <c r="B44" s="337"/>
      <c r="C44" s="842"/>
      <c r="D44" s="1556" t="s">
        <v>509</v>
      </c>
      <c r="E44" s="1556"/>
      <c r="F44" s="1556"/>
      <c r="G44" s="844"/>
      <c r="H44" s="844"/>
      <c r="I44" s="1549"/>
      <c r="J44" s="1549"/>
      <c r="K44" s="351"/>
      <c r="L44" s="96"/>
    </row>
    <row r="45" spans="1:12" ht="17.25" customHeight="1" x14ac:dyDescent="0.2">
      <c r="A45" s="337"/>
      <c r="B45" s="337"/>
      <c r="C45" s="842"/>
      <c r="D45" s="1556"/>
      <c r="E45" s="1556"/>
      <c r="F45" s="1556"/>
      <c r="G45" s="844"/>
      <c r="H45" s="844"/>
      <c r="I45" s="1549"/>
      <c r="J45" s="1549"/>
      <c r="K45" s="351"/>
      <c r="L45" s="96"/>
    </row>
    <row r="46" spans="1:12" ht="17.25" customHeight="1" x14ac:dyDescent="0.2">
      <c r="A46" s="337"/>
      <c r="B46" s="337"/>
      <c r="C46" s="842"/>
      <c r="D46" s="1556"/>
      <c r="E46" s="1556"/>
      <c r="F46" s="1556"/>
      <c r="G46" s="844"/>
      <c r="H46" s="844"/>
      <c r="I46" s="1549"/>
      <c r="J46" s="1549"/>
      <c r="K46" s="351"/>
      <c r="L46" s="96"/>
    </row>
    <row r="47" spans="1:12" ht="17.25" customHeight="1" x14ac:dyDescent="0.2">
      <c r="A47" s="337"/>
      <c r="B47" s="337"/>
      <c r="C47" s="842"/>
      <c r="D47" s="1556" t="s">
        <v>510</v>
      </c>
      <c r="E47" s="1556"/>
      <c r="F47" s="1556"/>
      <c r="G47" s="844"/>
      <c r="H47" s="844"/>
      <c r="I47" s="1549"/>
      <c r="J47" s="1549"/>
      <c r="K47" s="351"/>
      <c r="L47" s="96"/>
    </row>
    <row r="48" spans="1:12" ht="17.25" customHeight="1" x14ac:dyDescent="0.2">
      <c r="A48" s="337"/>
      <c r="B48" s="337"/>
      <c r="C48" s="842"/>
      <c r="D48" s="1556"/>
      <c r="E48" s="1556"/>
      <c r="F48" s="1556"/>
      <c r="G48" s="844"/>
      <c r="H48" s="844"/>
      <c r="I48" s="1549"/>
      <c r="J48" s="1549"/>
      <c r="K48" s="351"/>
      <c r="L48" s="96"/>
    </row>
    <row r="49" spans="1:12" ht="17.25" customHeight="1" x14ac:dyDescent="0.2">
      <c r="A49" s="337"/>
      <c r="B49" s="337"/>
      <c r="C49" s="842"/>
      <c r="D49" s="1556"/>
      <c r="E49" s="1556"/>
      <c r="F49" s="1556"/>
      <c r="G49" s="844"/>
      <c r="H49" s="844"/>
      <c r="I49" s="1549"/>
      <c r="J49" s="1549"/>
      <c r="K49" s="351"/>
      <c r="L49" s="96"/>
    </row>
    <row r="50" spans="1:12" ht="17.25" customHeight="1" x14ac:dyDescent="0.2">
      <c r="A50" s="337"/>
      <c r="B50" s="337"/>
      <c r="C50" s="842"/>
      <c r="D50" s="1556" t="s">
        <v>511</v>
      </c>
      <c r="E50" s="1556"/>
      <c r="F50" s="1556"/>
      <c r="G50" s="844"/>
      <c r="H50" s="844"/>
      <c r="I50" s="1549"/>
      <c r="J50" s="1549"/>
      <c r="K50" s="351"/>
      <c r="L50" s="96"/>
    </row>
    <row r="51" spans="1:12" ht="17.25" customHeight="1" x14ac:dyDescent="0.2">
      <c r="A51" s="337"/>
      <c r="B51" s="337"/>
      <c r="C51" s="842"/>
      <c r="D51" s="1556"/>
      <c r="E51" s="1556"/>
      <c r="F51" s="1556"/>
      <c r="G51" s="844"/>
      <c r="H51" s="844"/>
      <c r="I51" s="1549"/>
      <c r="J51" s="1549"/>
      <c r="K51" s="351"/>
      <c r="L51" s="96"/>
    </row>
    <row r="52" spans="1:12" ht="17.25" customHeight="1" x14ac:dyDescent="0.2">
      <c r="A52" s="337"/>
      <c r="B52" s="337"/>
      <c r="C52" s="842"/>
      <c r="D52" s="1556"/>
      <c r="E52" s="1556"/>
      <c r="F52" s="1556"/>
      <c r="G52" s="844"/>
      <c r="H52" s="844"/>
      <c r="I52" s="1549"/>
      <c r="J52" s="1549"/>
      <c r="K52" s="351"/>
      <c r="L52" s="96"/>
    </row>
    <row r="53" spans="1:12" s="122" customFormat="1" ht="17.25" customHeight="1" x14ac:dyDescent="0.2">
      <c r="A53" s="386"/>
      <c r="B53" s="337"/>
      <c r="C53" s="842"/>
      <c r="D53" s="1555" t="s">
        <v>512</v>
      </c>
      <c r="E53" s="1555"/>
      <c r="F53" s="1555"/>
      <c r="G53" s="844"/>
      <c r="H53" s="844"/>
      <c r="I53" s="1549"/>
      <c r="J53" s="1549"/>
      <c r="K53" s="352"/>
      <c r="L53" s="121"/>
    </row>
    <row r="54" spans="1:12" ht="17.25" customHeight="1" x14ac:dyDescent="0.2">
      <c r="A54" s="337"/>
      <c r="B54" s="337"/>
      <c r="C54" s="842"/>
      <c r="D54" s="1555"/>
      <c r="E54" s="1555"/>
      <c r="F54" s="1555"/>
      <c r="G54" s="844"/>
      <c r="H54" s="844"/>
      <c r="I54" s="1549"/>
      <c r="J54" s="1549"/>
      <c r="K54" s="351"/>
      <c r="L54" s="96"/>
    </row>
    <row r="55" spans="1:12" ht="17.25" customHeight="1" x14ac:dyDescent="0.2">
      <c r="A55" s="337"/>
      <c r="B55" s="337"/>
      <c r="C55" s="842"/>
      <c r="D55" s="1555"/>
      <c r="E55" s="1555"/>
      <c r="F55" s="1555"/>
      <c r="G55" s="844"/>
      <c r="H55" s="844"/>
      <c r="I55" s="1549"/>
      <c r="J55" s="1549"/>
      <c r="K55" s="351"/>
      <c r="L55" s="96"/>
    </row>
    <row r="56" spans="1:12" ht="5.25" customHeight="1" x14ac:dyDescent="0.2">
      <c r="A56" s="337"/>
      <c r="B56" s="337"/>
      <c r="C56" s="842"/>
      <c r="D56" s="844"/>
      <c r="E56" s="844"/>
      <c r="F56" s="844"/>
      <c r="G56" s="844"/>
      <c r="H56" s="844"/>
      <c r="I56" s="1549"/>
      <c r="J56" s="1549"/>
      <c r="K56" s="351"/>
      <c r="L56" s="96"/>
    </row>
    <row r="57" spans="1:12" ht="18.75" customHeight="1" x14ac:dyDescent="0.2">
      <c r="A57" s="337"/>
      <c r="B57" s="337"/>
      <c r="C57" s="842"/>
      <c r="D57" s="842"/>
      <c r="E57" s="843"/>
      <c r="F57" s="1549"/>
      <c r="G57" s="1549"/>
      <c r="H57" s="1549"/>
      <c r="I57" s="1549"/>
      <c r="J57" s="1549"/>
      <c r="K57" s="351"/>
      <c r="L57" s="96"/>
    </row>
    <row r="58" spans="1:12" ht="18.75" customHeight="1" x14ac:dyDescent="0.2">
      <c r="A58" s="337"/>
      <c r="B58" s="337"/>
      <c r="C58" s="1546" t="s">
        <v>605</v>
      </c>
      <c r="D58" s="1546"/>
      <c r="E58" s="1546"/>
      <c r="F58" s="1546"/>
      <c r="G58" s="1546"/>
      <c r="H58" s="1546"/>
      <c r="I58" s="1546"/>
      <c r="J58" s="1546"/>
      <c r="K58" s="801"/>
      <c r="L58" s="96"/>
    </row>
    <row r="59" spans="1:12" ht="11.25" customHeight="1" x14ac:dyDescent="0.2">
      <c r="A59" s="337"/>
      <c r="B59" s="337"/>
      <c r="C59" s="1557" t="str">
        <f>"fonte:  Eurostat, dados extraídos em " &amp; TEXT([10]quadro!$A$40,"dd/mm/aaaa")&amp;"."</f>
        <v>fonte:  Eurostat, dados extraídos em 19/04/2018.</v>
      </c>
      <c r="D59" s="1558"/>
      <c r="E59" s="1558"/>
      <c r="F59" s="1558"/>
      <c r="G59" s="1558"/>
      <c r="H59" s="1558"/>
      <c r="I59" s="1558"/>
      <c r="J59" s="1558"/>
      <c r="K59" s="1559"/>
      <c r="L59" s="96"/>
    </row>
    <row r="60" spans="1:12" ht="13.5" customHeight="1" x14ac:dyDescent="0.2">
      <c r="A60" s="337"/>
      <c r="B60" s="337"/>
      <c r="C60" s="1547"/>
      <c r="D60" s="1548"/>
      <c r="E60" s="1548"/>
      <c r="F60" s="129"/>
      <c r="G60" s="130"/>
      <c r="H60" s="130"/>
      <c r="I60" s="1560">
        <f>+[3]MES!$B$2</f>
        <v>43191</v>
      </c>
      <c r="J60" s="1560"/>
      <c r="K60" s="473">
        <v>21</v>
      </c>
      <c r="L60" s="96"/>
    </row>
    <row r="62" spans="1:12" ht="15" x14ac:dyDescent="0.2">
      <c r="E62" s="1026"/>
    </row>
  </sheetData>
  <mergeCells count="30">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2"/>
      <c r="C1" s="212"/>
      <c r="D1" s="212"/>
      <c r="E1" s="211"/>
      <c r="F1" s="1318" t="s">
        <v>43</v>
      </c>
      <c r="G1" s="1318"/>
      <c r="H1" s="1318"/>
      <c r="I1" s="4"/>
      <c r="J1" s="4"/>
      <c r="K1" s="4"/>
      <c r="L1" s="4"/>
      <c r="M1" s="4"/>
      <c r="N1" s="4"/>
      <c r="O1" s="4"/>
    </row>
    <row r="2" spans="1:15" ht="13.5" customHeight="1" x14ac:dyDescent="0.2">
      <c r="A2" s="2"/>
      <c r="B2" s="218"/>
      <c r="C2" s="1323"/>
      <c r="D2" s="1323"/>
      <c r="E2" s="1323"/>
      <c r="F2" s="1323"/>
      <c r="G2" s="1323"/>
      <c r="H2" s="4"/>
      <c r="I2" s="4"/>
      <c r="J2" s="4"/>
      <c r="K2" s="4"/>
      <c r="L2" s="4"/>
      <c r="M2" s="4"/>
      <c r="N2" s="4"/>
      <c r="O2" s="4"/>
    </row>
    <row r="3" spans="1:15" x14ac:dyDescent="0.2">
      <c r="A3" s="2"/>
      <c r="B3" s="219"/>
      <c r="C3" s="1323"/>
      <c r="D3" s="1323"/>
      <c r="E3" s="1323"/>
      <c r="F3" s="1323"/>
      <c r="G3" s="1323"/>
      <c r="H3" s="1"/>
      <c r="I3" s="4"/>
      <c r="J3" s="4"/>
      <c r="K3" s="4"/>
      <c r="L3" s="4"/>
      <c r="M3" s="4"/>
      <c r="N3" s="4"/>
      <c r="O3" s="2"/>
    </row>
    <row r="4" spans="1:15" ht="12.75" customHeight="1" x14ac:dyDescent="0.2">
      <c r="A4" s="2"/>
      <c r="B4" s="221"/>
      <c r="C4" s="1316" t="s">
        <v>48</v>
      </c>
      <c r="D4" s="1317"/>
      <c r="E4" s="1317"/>
      <c r="F4" s="1317"/>
      <c r="G4" s="1317"/>
      <c r="H4" s="1317"/>
      <c r="I4" s="4"/>
      <c r="J4" s="4"/>
      <c r="K4" s="4"/>
      <c r="L4" s="4"/>
      <c r="M4" s="17"/>
      <c r="N4" s="4"/>
      <c r="O4" s="2"/>
    </row>
    <row r="5" spans="1:15" s="7" customFormat="1" ht="16.5" customHeight="1" x14ac:dyDescent="0.2">
      <c r="A5" s="6"/>
      <c r="B5" s="220"/>
      <c r="C5" s="1317"/>
      <c r="D5" s="1317"/>
      <c r="E5" s="1317"/>
      <c r="F5" s="1317"/>
      <c r="G5" s="1317"/>
      <c r="H5" s="1317"/>
      <c r="I5" s="4"/>
      <c r="J5" s="4"/>
      <c r="K5" s="4"/>
      <c r="L5" s="4"/>
      <c r="M5" s="17"/>
      <c r="N5" s="4"/>
      <c r="O5" s="6"/>
    </row>
    <row r="6" spans="1:15" ht="11.25" customHeight="1" x14ac:dyDescent="0.2">
      <c r="A6" s="2"/>
      <c r="B6" s="221"/>
      <c r="C6" s="1317"/>
      <c r="D6" s="1317"/>
      <c r="E6" s="1317"/>
      <c r="F6" s="1317"/>
      <c r="G6" s="1317"/>
      <c r="H6" s="1317"/>
      <c r="I6" s="4"/>
      <c r="J6" s="4"/>
      <c r="K6" s="4"/>
      <c r="L6" s="4"/>
      <c r="M6" s="17"/>
      <c r="N6" s="4"/>
      <c r="O6" s="2"/>
    </row>
    <row r="7" spans="1:15" ht="11.25" customHeight="1" x14ac:dyDescent="0.2">
      <c r="A7" s="2"/>
      <c r="B7" s="221"/>
      <c r="C7" s="1317"/>
      <c r="D7" s="1317"/>
      <c r="E7" s="1317"/>
      <c r="F7" s="1317"/>
      <c r="G7" s="1317"/>
      <c r="H7" s="1317"/>
      <c r="I7" s="4"/>
      <c r="J7" s="4"/>
      <c r="K7" s="4"/>
      <c r="L7" s="4"/>
      <c r="M7" s="17"/>
      <c r="N7" s="4"/>
      <c r="O7" s="2"/>
    </row>
    <row r="8" spans="1:15" ht="117" customHeight="1" x14ac:dyDescent="0.2">
      <c r="A8" s="2"/>
      <c r="B8" s="221"/>
      <c r="C8" s="1317"/>
      <c r="D8" s="1317"/>
      <c r="E8" s="1317"/>
      <c r="F8" s="1317"/>
      <c r="G8" s="1317"/>
      <c r="H8" s="1317"/>
      <c r="I8" s="4"/>
      <c r="J8" s="4"/>
      <c r="K8" s="4"/>
      <c r="L8" s="4"/>
      <c r="M8" s="17"/>
      <c r="N8" s="4"/>
      <c r="O8" s="2"/>
    </row>
    <row r="9" spans="1:15" ht="10.5" customHeight="1" x14ac:dyDescent="0.2">
      <c r="A9" s="2"/>
      <c r="B9" s="221"/>
      <c r="C9" s="1317"/>
      <c r="D9" s="1317"/>
      <c r="E9" s="1317"/>
      <c r="F9" s="1317"/>
      <c r="G9" s="1317"/>
      <c r="H9" s="1317"/>
      <c r="I9" s="4"/>
      <c r="J9" s="4"/>
      <c r="K9" s="4"/>
      <c r="L9" s="4"/>
      <c r="M9" s="17"/>
      <c r="N9" s="3"/>
      <c r="O9" s="2"/>
    </row>
    <row r="10" spans="1:15" ht="11.25" customHeight="1" x14ac:dyDescent="0.2">
      <c r="A10" s="2"/>
      <c r="B10" s="221"/>
      <c r="C10" s="1317"/>
      <c r="D10" s="1317"/>
      <c r="E10" s="1317"/>
      <c r="F10" s="1317"/>
      <c r="G10" s="1317"/>
      <c r="H10" s="1317"/>
      <c r="I10" s="4"/>
      <c r="J10" s="4"/>
      <c r="K10" s="4"/>
      <c r="L10" s="4"/>
      <c r="M10" s="17"/>
      <c r="N10" s="3"/>
      <c r="O10" s="2"/>
    </row>
    <row r="11" spans="1:15" ht="3.75" customHeight="1" x14ac:dyDescent="0.2">
      <c r="A11" s="2"/>
      <c r="B11" s="221"/>
      <c r="C11" s="1317"/>
      <c r="D11" s="1317"/>
      <c r="E11" s="1317"/>
      <c r="F11" s="1317"/>
      <c r="G11" s="1317"/>
      <c r="H11" s="1317"/>
      <c r="I11" s="4"/>
      <c r="J11" s="4"/>
      <c r="K11" s="4"/>
      <c r="L11" s="4"/>
      <c r="M11" s="17"/>
      <c r="N11" s="3"/>
      <c r="O11" s="2"/>
    </row>
    <row r="12" spans="1:15" ht="11.25" customHeight="1" x14ac:dyDescent="0.2">
      <c r="A12" s="2"/>
      <c r="B12" s="221"/>
      <c r="C12" s="1317"/>
      <c r="D12" s="1317"/>
      <c r="E12" s="1317"/>
      <c r="F12" s="1317"/>
      <c r="G12" s="1317"/>
      <c r="H12" s="1317"/>
      <c r="I12" s="4"/>
      <c r="J12" s="4"/>
      <c r="K12" s="4"/>
      <c r="L12" s="4"/>
      <c r="M12" s="17"/>
      <c r="N12" s="3"/>
      <c r="O12" s="2"/>
    </row>
    <row r="13" spans="1:15" ht="11.25" customHeight="1" x14ac:dyDescent="0.2">
      <c r="A13" s="2"/>
      <c r="B13" s="221"/>
      <c r="C13" s="1317"/>
      <c r="D13" s="1317"/>
      <c r="E13" s="1317"/>
      <c r="F13" s="1317"/>
      <c r="G13" s="1317"/>
      <c r="H13" s="1317"/>
      <c r="I13" s="4"/>
      <c r="J13" s="4"/>
      <c r="K13" s="4"/>
      <c r="L13" s="4"/>
      <c r="M13" s="17"/>
      <c r="N13" s="3"/>
      <c r="O13" s="2"/>
    </row>
    <row r="14" spans="1:15" ht="15.75" customHeight="1" x14ac:dyDescent="0.2">
      <c r="A14" s="2"/>
      <c r="B14" s="221"/>
      <c r="C14" s="1317"/>
      <c r="D14" s="1317"/>
      <c r="E14" s="1317"/>
      <c r="F14" s="1317"/>
      <c r="G14" s="1317"/>
      <c r="H14" s="1317"/>
      <c r="I14" s="4"/>
      <c r="J14" s="4"/>
      <c r="K14" s="4"/>
      <c r="L14" s="4"/>
      <c r="M14" s="17"/>
      <c r="N14" s="3"/>
      <c r="O14" s="2"/>
    </row>
    <row r="15" spans="1:15" ht="22.5" customHeight="1" x14ac:dyDescent="0.2">
      <c r="A15" s="2"/>
      <c r="B15" s="221"/>
      <c r="C15" s="1317"/>
      <c r="D15" s="1317"/>
      <c r="E15" s="1317"/>
      <c r="F15" s="1317"/>
      <c r="G15" s="1317"/>
      <c r="H15" s="1317"/>
      <c r="I15" s="4"/>
      <c r="J15" s="4"/>
      <c r="K15" s="4"/>
      <c r="L15" s="4"/>
      <c r="M15" s="17"/>
      <c r="N15" s="3"/>
      <c r="O15" s="2"/>
    </row>
    <row r="16" spans="1:15" ht="11.25" customHeight="1" x14ac:dyDescent="0.2">
      <c r="A16" s="2"/>
      <c r="B16" s="221"/>
      <c r="C16" s="1317"/>
      <c r="D16" s="1317"/>
      <c r="E16" s="1317"/>
      <c r="F16" s="1317"/>
      <c r="G16" s="1317"/>
      <c r="H16" s="1317"/>
      <c r="I16" s="4"/>
      <c r="J16" s="4"/>
      <c r="K16" s="4"/>
      <c r="L16" s="4"/>
      <c r="M16" s="17"/>
      <c r="N16" s="3"/>
      <c r="O16" s="2"/>
    </row>
    <row r="17" spans="1:15" ht="11.25" customHeight="1" x14ac:dyDescent="0.2">
      <c r="A17" s="2"/>
      <c r="B17" s="221"/>
      <c r="C17" s="1317"/>
      <c r="D17" s="1317"/>
      <c r="E17" s="1317"/>
      <c r="F17" s="1317"/>
      <c r="G17" s="1317"/>
      <c r="H17" s="1317"/>
      <c r="I17" s="4"/>
      <c r="J17" s="4"/>
      <c r="K17" s="4"/>
      <c r="L17" s="4"/>
      <c r="M17" s="17"/>
      <c r="N17" s="3"/>
      <c r="O17" s="2"/>
    </row>
    <row r="18" spans="1:15" ht="11.25" customHeight="1" x14ac:dyDescent="0.2">
      <c r="A18" s="2"/>
      <c r="B18" s="221"/>
      <c r="C18" s="1317"/>
      <c r="D18" s="1317"/>
      <c r="E18" s="1317"/>
      <c r="F18" s="1317"/>
      <c r="G18" s="1317"/>
      <c r="H18" s="1317"/>
      <c r="I18" s="5"/>
      <c r="J18" s="5"/>
      <c r="K18" s="5"/>
      <c r="L18" s="5"/>
      <c r="M18" s="5"/>
      <c r="N18" s="3"/>
      <c r="O18" s="2"/>
    </row>
    <row r="19" spans="1:15" ht="11.25" customHeight="1" x14ac:dyDescent="0.2">
      <c r="A19" s="2"/>
      <c r="B19" s="221"/>
      <c r="C19" s="1317"/>
      <c r="D19" s="1317"/>
      <c r="E19" s="1317"/>
      <c r="F19" s="1317"/>
      <c r="G19" s="1317"/>
      <c r="H19" s="1317"/>
      <c r="I19" s="18"/>
      <c r="J19" s="18"/>
      <c r="K19" s="18"/>
      <c r="L19" s="18"/>
      <c r="M19" s="18"/>
      <c r="N19" s="3"/>
      <c r="O19" s="2"/>
    </row>
    <row r="20" spans="1:15" ht="11.25" customHeight="1" x14ac:dyDescent="0.2">
      <c r="A20" s="2"/>
      <c r="B20" s="221"/>
      <c r="C20" s="1317"/>
      <c r="D20" s="1317"/>
      <c r="E20" s="1317"/>
      <c r="F20" s="1317"/>
      <c r="G20" s="1317"/>
      <c r="H20" s="1317"/>
      <c r="I20" s="11"/>
      <c r="J20" s="11"/>
      <c r="K20" s="11"/>
      <c r="L20" s="11"/>
      <c r="M20" s="11"/>
      <c r="N20" s="3"/>
      <c r="O20" s="2"/>
    </row>
    <row r="21" spans="1:15" ht="11.25" customHeight="1" x14ac:dyDescent="0.2">
      <c r="A21" s="2"/>
      <c r="B21" s="221"/>
      <c r="C21" s="1317"/>
      <c r="D21" s="1317"/>
      <c r="E21" s="1317"/>
      <c r="F21" s="1317"/>
      <c r="G21" s="1317"/>
      <c r="H21" s="1317"/>
      <c r="I21" s="11"/>
      <c r="J21" s="11"/>
      <c r="K21" s="11"/>
      <c r="L21" s="11"/>
      <c r="M21" s="11"/>
      <c r="N21" s="3"/>
      <c r="O21" s="2"/>
    </row>
    <row r="22" spans="1:15" ht="12" customHeight="1" x14ac:dyDescent="0.2">
      <c r="A22" s="2"/>
      <c r="B22" s="221"/>
      <c r="C22" s="23"/>
      <c r="D22" s="23"/>
      <c r="E22" s="23"/>
      <c r="F22" s="23"/>
      <c r="G22" s="23"/>
      <c r="H22" s="23"/>
      <c r="I22" s="13"/>
      <c r="J22" s="13"/>
      <c r="K22" s="13"/>
      <c r="L22" s="13"/>
      <c r="M22" s="13"/>
      <c r="N22" s="3"/>
      <c r="O22" s="2"/>
    </row>
    <row r="23" spans="1:15" ht="27.75" customHeight="1" x14ac:dyDescent="0.2">
      <c r="A23" s="2"/>
      <c r="B23" s="221"/>
      <c r="C23" s="23"/>
      <c r="D23" s="23"/>
      <c r="E23" s="23"/>
      <c r="F23" s="23"/>
      <c r="G23" s="23"/>
      <c r="H23" s="23"/>
      <c r="I23" s="11"/>
      <c r="J23" s="11"/>
      <c r="K23" s="11"/>
      <c r="L23" s="11"/>
      <c r="M23" s="11"/>
      <c r="N23" s="3"/>
      <c r="O23" s="2"/>
    </row>
    <row r="24" spans="1:15" ht="18" customHeight="1" x14ac:dyDescent="0.2">
      <c r="A24" s="2"/>
      <c r="B24" s="221"/>
      <c r="C24" s="9"/>
      <c r="D24" s="13"/>
      <c r="E24" s="15"/>
      <c r="F24" s="13"/>
      <c r="G24" s="10"/>
      <c r="H24" s="13"/>
      <c r="I24" s="13"/>
      <c r="J24" s="13"/>
      <c r="K24" s="13"/>
      <c r="L24" s="13"/>
      <c r="M24" s="13"/>
      <c r="N24" s="3"/>
      <c r="O24" s="2"/>
    </row>
    <row r="25" spans="1:15" ht="18" customHeight="1" x14ac:dyDescent="0.2">
      <c r="A25" s="2"/>
      <c r="B25" s="221"/>
      <c r="C25" s="12"/>
      <c r="D25" s="13"/>
      <c r="E25" s="8"/>
      <c r="F25" s="11"/>
      <c r="G25" s="10"/>
      <c r="H25" s="11"/>
      <c r="I25" s="11"/>
      <c r="J25" s="11"/>
      <c r="K25" s="11"/>
      <c r="L25" s="11"/>
      <c r="M25" s="11"/>
      <c r="N25" s="3"/>
      <c r="O25" s="2"/>
    </row>
    <row r="26" spans="1:15" x14ac:dyDescent="0.2">
      <c r="A26" s="2"/>
      <c r="B26" s="221"/>
      <c r="C26" s="12"/>
      <c r="D26" s="13"/>
      <c r="E26" s="8"/>
      <c r="F26" s="11"/>
      <c r="G26" s="10"/>
      <c r="H26" s="11"/>
      <c r="I26" s="11"/>
      <c r="J26" s="11"/>
      <c r="K26" s="11"/>
      <c r="L26" s="11"/>
      <c r="M26" s="11"/>
      <c r="N26" s="3"/>
      <c r="O26" s="2"/>
    </row>
    <row r="27" spans="1:15" ht="13.5" customHeight="1" x14ac:dyDescent="0.2">
      <c r="A27" s="2"/>
      <c r="B27" s="221"/>
      <c r="C27" s="12"/>
      <c r="D27" s="13"/>
      <c r="E27" s="8"/>
      <c r="F27" s="11"/>
      <c r="G27" s="10"/>
      <c r="H27" s="304"/>
      <c r="I27" s="305" t="s">
        <v>42</v>
      </c>
      <c r="J27" s="306"/>
      <c r="K27" s="306"/>
      <c r="L27" s="307"/>
      <c r="M27" s="307"/>
      <c r="N27" s="3"/>
      <c r="O27" s="2"/>
    </row>
    <row r="28" spans="1:15" ht="10.5" customHeight="1" x14ac:dyDescent="0.2">
      <c r="A28" s="2"/>
      <c r="B28" s="221"/>
      <c r="C28" s="9"/>
      <c r="D28" s="13"/>
      <c r="E28" s="15"/>
      <c r="F28" s="13"/>
      <c r="G28" s="10"/>
      <c r="H28" s="13"/>
      <c r="I28" s="308"/>
      <c r="J28" s="308"/>
      <c r="K28" s="308"/>
      <c r="L28" s="308"/>
      <c r="M28" s="472"/>
      <c r="N28" s="309"/>
      <c r="O28" s="2"/>
    </row>
    <row r="29" spans="1:15" ht="16.5" customHeight="1" x14ac:dyDescent="0.2">
      <c r="A29" s="2"/>
      <c r="B29" s="221"/>
      <c r="C29" s="9"/>
      <c r="D29" s="13"/>
      <c r="E29" s="15"/>
      <c r="F29" s="13"/>
      <c r="G29" s="10"/>
      <c r="H29" s="13"/>
      <c r="I29" s="13" t="s">
        <v>412</v>
      </c>
      <c r="J29" s="13"/>
      <c r="K29" s="13"/>
      <c r="L29" s="13"/>
      <c r="M29" s="472"/>
      <c r="N29" s="310"/>
      <c r="O29" s="2"/>
    </row>
    <row r="30" spans="1:15" ht="10.5" customHeight="1" x14ac:dyDescent="0.2">
      <c r="A30" s="2"/>
      <c r="B30" s="221"/>
      <c r="C30" s="9"/>
      <c r="D30" s="13"/>
      <c r="E30" s="15"/>
      <c r="F30" s="13"/>
      <c r="G30" s="10"/>
      <c r="H30" s="13"/>
      <c r="I30" s="13"/>
      <c r="J30" s="13"/>
      <c r="K30" s="13"/>
      <c r="L30" s="13"/>
      <c r="M30" s="472"/>
      <c r="N30" s="310"/>
      <c r="O30" s="2"/>
    </row>
    <row r="31" spans="1:15" ht="16.5" customHeight="1" x14ac:dyDescent="0.2">
      <c r="A31" s="2"/>
      <c r="B31" s="221"/>
      <c r="C31" s="12"/>
      <c r="D31" s="13"/>
      <c r="E31" s="8"/>
      <c r="F31" s="11"/>
      <c r="G31" s="10"/>
      <c r="H31" s="11"/>
      <c r="I31" s="1326" t="s">
        <v>46</v>
      </c>
      <c r="J31" s="1326"/>
      <c r="K31" s="1321">
        <f>+capa!H27</f>
        <v>43191</v>
      </c>
      <c r="L31" s="1322"/>
      <c r="M31" s="472"/>
      <c r="N31" s="311"/>
      <c r="O31" s="2"/>
    </row>
    <row r="32" spans="1:15" ht="10.5" customHeight="1" x14ac:dyDescent="0.2">
      <c r="A32" s="2"/>
      <c r="B32" s="221"/>
      <c r="C32" s="12"/>
      <c r="D32" s="13"/>
      <c r="E32" s="8"/>
      <c r="F32" s="11"/>
      <c r="G32" s="10"/>
      <c r="H32" s="11"/>
      <c r="I32" s="207"/>
      <c r="J32" s="207"/>
      <c r="K32" s="206"/>
      <c r="L32" s="206"/>
      <c r="M32" s="472"/>
      <c r="N32" s="311"/>
      <c r="O32" s="2"/>
    </row>
    <row r="33" spans="1:15" ht="16.5" customHeight="1" x14ac:dyDescent="0.2">
      <c r="A33" s="2"/>
      <c r="B33" s="221"/>
      <c r="C33" s="9"/>
      <c r="D33" s="13"/>
      <c r="E33" s="15"/>
      <c r="F33" s="13"/>
      <c r="G33" s="10"/>
      <c r="H33" s="13"/>
      <c r="I33" s="1319" t="s">
        <v>408</v>
      </c>
      <c r="J33" s="1320"/>
      <c r="K33" s="1320"/>
      <c r="L33" s="1320"/>
      <c r="M33" s="472"/>
      <c r="N33" s="310"/>
      <c r="O33" s="2"/>
    </row>
    <row r="34" spans="1:15" s="92" customFormat="1" ht="14.25" customHeight="1" x14ac:dyDescent="0.2">
      <c r="A34" s="2"/>
      <c r="B34" s="221"/>
      <c r="C34" s="9"/>
      <c r="D34" s="13"/>
      <c r="E34" s="15"/>
      <c r="F34" s="13"/>
      <c r="G34" s="970"/>
      <c r="H34" s="13"/>
      <c r="I34" s="178"/>
      <c r="J34" s="969"/>
      <c r="K34" s="969"/>
      <c r="L34" s="969"/>
      <c r="M34" s="472"/>
      <c r="N34" s="310"/>
      <c r="O34" s="2"/>
    </row>
    <row r="35" spans="1:15" s="92" customFormat="1" ht="20.25" customHeight="1" x14ac:dyDescent="0.2">
      <c r="A35" s="2"/>
      <c r="B35" s="221"/>
      <c r="C35" s="171"/>
      <c r="D35" s="13"/>
      <c r="E35" s="971"/>
      <c r="F35" s="11"/>
      <c r="G35" s="970"/>
      <c r="H35" s="11"/>
      <c r="I35" s="1329" t="s">
        <v>410</v>
      </c>
      <c r="J35" s="1329"/>
      <c r="K35" s="1329"/>
      <c r="L35" s="1329"/>
      <c r="M35" s="472"/>
      <c r="N35" s="311"/>
      <c r="O35" s="2"/>
    </row>
    <row r="36" spans="1:15" s="92" customFormat="1" ht="12.75" customHeight="1" x14ac:dyDescent="0.2">
      <c r="A36" s="2"/>
      <c r="B36" s="221"/>
      <c r="C36" s="171"/>
      <c r="D36" s="13"/>
      <c r="E36" s="971"/>
      <c r="F36" s="11"/>
      <c r="G36" s="970"/>
      <c r="H36" s="11"/>
      <c r="I36" s="966" t="s">
        <v>409</v>
      </c>
      <c r="J36" s="966"/>
      <c r="K36" s="966"/>
      <c r="L36" s="966"/>
      <c r="M36" s="472"/>
      <c r="N36" s="311"/>
      <c r="O36" s="2"/>
    </row>
    <row r="37" spans="1:15" s="92" customFormat="1" ht="12.75" customHeight="1" x14ac:dyDescent="0.2">
      <c r="A37" s="2"/>
      <c r="B37" s="221"/>
      <c r="C37" s="171"/>
      <c r="D37" s="13"/>
      <c r="E37" s="971"/>
      <c r="F37" s="11"/>
      <c r="G37" s="970"/>
      <c r="H37" s="11"/>
      <c r="I37" s="1330" t="s">
        <v>508</v>
      </c>
      <c r="J37" s="1330"/>
      <c r="K37" s="1330"/>
      <c r="L37" s="1330"/>
      <c r="M37" s="472"/>
      <c r="N37" s="311"/>
      <c r="O37" s="2"/>
    </row>
    <row r="38" spans="1:15" s="92" customFormat="1" ht="20.25" customHeight="1" x14ac:dyDescent="0.2">
      <c r="A38" s="2"/>
      <c r="B38" s="221"/>
      <c r="C38" s="9"/>
      <c r="D38" s="13"/>
      <c r="E38" s="15"/>
      <c r="F38" s="13"/>
      <c r="G38" s="366"/>
      <c r="H38" s="13"/>
      <c r="I38" s="1327" t="s">
        <v>463</v>
      </c>
      <c r="J38" s="1327"/>
      <c r="K38" s="1327"/>
      <c r="L38" s="966"/>
      <c r="M38" s="472"/>
      <c r="N38" s="310"/>
      <c r="O38" s="2"/>
    </row>
    <row r="39" spans="1:15" ht="19.5" customHeight="1" x14ac:dyDescent="0.2">
      <c r="A39" s="2"/>
      <c r="B39" s="221"/>
      <c r="C39" s="12"/>
      <c r="D39" s="13"/>
      <c r="E39" s="8"/>
      <c r="F39" s="11"/>
      <c r="G39" s="10"/>
      <c r="H39" s="11"/>
      <c r="I39" s="1327" t="s">
        <v>490</v>
      </c>
      <c r="J39" s="1327"/>
      <c r="K39" s="1327"/>
      <c r="L39" s="1327"/>
      <c r="M39" s="472"/>
      <c r="N39" s="311"/>
      <c r="O39" s="2"/>
    </row>
    <row r="40" spans="1:15" ht="14.25" customHeight="1" x14ac:dyDescent="0.2">
      <c r="A40" s="2"/>
      <c r="B40" s="221"/>
      <c r="C40" s="12"/>
      <c r="D40" s="13"/>
      <c r="E40" s="8"/>
      <c r="F40" s="11"/>
      <c r="G40" s="10"/>
      <c r="H40" s="11"/>
      <c r="I40" s="966"/>
      <c r="J40" s="966"/>
      <c r="K40" s="966"/>
      <c r="L40" s="966"/>
      <c r="M40" s="472"/>
      <c r="N40" s="311"/>
      <c r="O40" s="2"/>
    </row>
    <row r="41" spans="1:15" ht="12.75" customHeight="1" x14ac:dyDescent="0.2">
      <c r="A41" s="2"/>
      <c r="B41" s="221"/>
      <c r="C41" s="12"/>
      <c r="D41" s="13"/>
      <c r="E41" s="8"/>
      <c r="F41" s="11"/>
      <c r="G41" s="10"/>
      <c r="H41" s="11"/>
      <c r="I41" s="1328" t="s">
        <v>51</v>
      </c>
      <c r="J41" s="1328"/>
      <c r="K41" s="1328"/>
      <c r="L41" s="1328"/>
      <c r="M41" s="472"/>
      <c r="N41" s="311"/>
      <c r="O41" s="2"/>
    </row>
    <row r="42" spans="1:15" ht="14.25" customHeight="1" x14ac:dyDescent="0.2">
      <c r="A42" s="2"/>
      <c r="B42" s="221"/>
      <c r="C42" s="9"/>
      <c r="D42" s="13"/>
      <c r="E42" s="15"/>
      <c r="F42" s="13"/>
      <c r="G42" s="10"/>
      <c r="H42" s="13"/>
      <c r="I42" s="967"/>
      <c r="J42" s="967"/>
      <c r="K42" s="967"/>
      <c r="L42" s="967"/>
      <c r="M42" s="472"/>
      <c r="N42" s="310"/>
      <c r="O42" s="2"/>
    </row>
    <row r="43" spans="1:15" ht="15" customHeight="1" x14ac:dyDescent="0.2">
      <c r="A43" s="2"/>
      <c r="B43" s="221"/>
      <c r="C43" s="12"/>
      <c r="D43" s="13"/>
      <c r="E43" s="8"/>
      <c r="F43" s="11"/>
      <c r="G43" s="10"/>
      <c r="H43" s="11"/>
      <c r="I43" s="965" t="s">
        <v>23</v>
      </c>
      <c r="J43" s="965"/>
      <c r="K43" s="965"/>
      <c r="L43" s="965"/>
      <c r="M43" s="472"/>
      <c r="N43" s="311"/>
      <c r="O43" s="2"/>
    </row>
    <row r="44" spans="1:15" ht="14.25" customHeight="1" x14ac:dyDescent="0.2">
      <c r="A44" s="2"/>
      <c r="B44" s="221"/>
      <c r="C44" s="12"/>
      <c r="D44" s="13"/>
      <c r="E44" s="8"/>
      <c r="F44" s="11"/>
      <c r="G44" s="10"/>
      <c r="H44" s="11"/>
      <c r="I44" s="205"/>
      <c r="J44" s="205"/>
      <c r="K44" s="205"/>
      <c r="L44" s="205"/>
      <c r="M44" s="472"/>
      <c r="N44" s="311"/>
      <c r="O44" s="2"/>
    </row>
    <row r="45" spans="1:15" ht="16.5" customHeight="1" x14ac:dyDescent="0.2">
      <c r="A45" s="2"/>
      <c r="B45" s="221"/>
      <c r="C45" s="12"/>
      <c r="D45" s="13"/>
      <c r="E45" s="8"/>
      <c r="F45" s="11"/>
      <c r="G45" s="10"/>
      <c r="H45" s="11"/>
      <c r="I45" s="1326" t="s">
        <v>19</v>
      </c>
      <c r="J45" s="1326"/>
      <c r="K45" s="1326"/>
      <c r="L45" s="1326"/>
      <c r="M45" s="472"/>
      <c r="N45" s="311"/>
      <c r="O45" s="2"/>
    </row>
    <row r="46" spans="1:15" ht="14.25" customHeight="1" x14ac:dyDescent="0.2">
      <c r="A46" s="2"/>
      <c r="B46" s="221"/>
      <c r="C46" s="9"/>
      <c r="D46" s="13"/>
      <c r="E46" s="15"/>
      <c r="F46" s="13"/>
      <c r="G46" s="10"/>
      <c r="H46" s="13"/>
      <c r="I46" s="207"/>
      <c r="J46" s="207"/>
      <c r="K46" s="207"/>
      <c r="L46" s="207"/>
      <c r="M46" s="472"/>
      <c r="N46" s="310"/>
      <c r="O46" s="2"/>
    </row>
    <row r="47" spans="1:15" ht="16.5" customHeight="1" x14ac:dyDescent="0.2">
      <c r="A47" s="2"/>
      <c r="B47" s="221"/>
      <c r="C47" s="12"/>
      <c r="D47" s="13"/>
      <c r="E47" s="8"/>
      <c r="F47" s="558"/>
      <c r="G47" s="881"/>
      <c r="H47" s="558"/>
      <c r="I47" s="1325" t="s">
        <v>10</v>
      </c>
      <c r="J47" s="1325"/>
      <c r="K47" s="1325"/>
      <c r="L47" s="1325"/>
      <c r="M47" s="472"/>
      <c r="N47" s="311"/>
      <c r="O47" s="2"/>
    </row>
    <row r="48" spans="1:15" ht="12.75" customHeight="1" x14ac:dyDescent="0.2">
      <c r="A48" s="2"/>
      <c r="B48" s="221"/>
      <c r="C48" s="9"/>
      <c r="D48" s="13"/>
      <c r="E48" s="15"/>
      <c r="F48" s="968"/>
      <c r="G48" s="881"/>
      <c r="H48" s="968"/>
      <c r="I48" s="472"/>
      <c r="J48" s="472"/>
      <c r="K48" s="472"/>
      <c r="L48" s="472"/>
      <c r="M48" s="472"/>
      <c r="N48" s="310"/>
      <c r="O48" s="2"/>
    </row>
    <row r="49" spans="1:15" ht="30.75" customHeight="1" x14ac:dyDescent="0.2">
      <c r="A49" s="2"/>
      <c r="B49" s="221"/>
      <c r="C49" s="9"/>
      <c r="D49" s="13"/>
      <c r="E49" s="15"/>
      <c r="F49" s="968"/>
      <c r="G49" s="881"/>
      <c r="H49" s="968"/>
      <c r="I49" s="472"/>
      <c r="J49" s="472"/>
      <c r="K49" s="472"/>
      <c r="L49" s="472"/>
      <c r="M49" s="472"/>
      <c r="N49" s="310"/>
      <c r="O49" s="2"/>
    </row>
    <row r="50" spans="1:15" ht="20.25" customHeight="1" x14ac:dyDescent="0.2">
      <c r="A50" s="2"/>
      <c r="B50" s="221"/>
      <c r="C50" s="780"/>
      <c r="D50" s="13"/>
      <c r="E50" s="8"/>
      <c r="F50" s="558"/>
      <c r="G50" s="881"/>
      <c r="H50" s="558"/>
      <c r="I50" s="472"/>
      <c r="J50" s="472"/>
      <c r="K50" s="472"/>
      <c r="L50" s="472"/>
      <c r="M50" s="472"/>
      <c r="N50" s="311"/>
      <c r="O50" s="2"/>
    </row>
    <row r="51" spans="1:15" x14ac:dyDescent="0.2">
      <c r="A51" s="2"/>
      <c r="B51" s="362">
        <v>2</v>
      </c>
      <c r="C51" s="1324">
        <f>+[3]MES!$B$2</f>
        <v>43191</v>
      </c>
      <c r="D51" s="1324"/>
      <c r="E51" s="1324"/>
      <c r="F51" s="1324"/>
      <c r="G51" s="1324"/>
      <c r="H51" s="1324"/>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1"/>
      <c r="C1" s="211"/>
      <c r="D1" s="211"/>
      <c r="E1" s="211"/>
      <c r="F1" s="211"/>
      <c r="G1" s="212"/>
      <c r="H1" s="212"/>
      <c r="I1" s="212"/>
      <c r="J1" s="212"/>
      <c r="K1" s="212"/>
      <c r="L1" s="212"/>
      <c r="M1" s="212"/>
      <c r="N1" s="212"/>
      <c r="O1" s="212"/>
      <c r="P1" s="212"/>
      <c r="Q1" s="212"/>
      <c r="R1" s="212"/>
      <c r="S1" s="212"/>
      <c r="T1" s="212"/>
      <c r="U1" s="212"/>
      <c r="V1" s="212"/>
      <c r="W1" s="212"/>
      <c r="X1" s="1400" t="s">
        <v>310</v>
      </c>
      <c r="Y1" s="1400"/>
      <c r="Z1" s="1400"/>
      <c r="AA1" s="1400"/>
      <c r="AB1" s="1400"/>
      <c r="AC1" s="1400"/>
      <c r="AD1" s="1400"/>
      <c r="AE1" s="1400"/>
      <c r="AF1" s="1400"/>
      <c r="AG1" s="2"/>
    </row>
    <row r="2" spans="1:33" ht="6" customHeight="1" x14ac:dyDescent="0.2">
      <c r="A2" s="213"/>
      <c r="B2" s="1403"/>
      <c r="C2" s="1403"/>
      <c r="D2" s="1403"/>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
    </row>
    <row r="3" spans="1:33" ht="12" customHeight="1" x14ac:dyDescent="0.2">
      <c r="A3" s="213"/>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3"/>
      <c r="B5" s="4"/>
      <c r="C5" s="8"/>
      <c r="D5" s="8"/>
      <c r="E5" s="8"/>
      <c r="F5" s="1566"/>
      <c r="G5" s="1566"/>
      <c r="H5" s="1566"/>
      <c r="I5" s="1566"/>
      <c r="J5" s="1566"/>
      <c r="K5" s="1566"/>
      <c r="L5" s="1566"/>
      <c r="M5" s="8"/>
      <c r="N5" s="8"/>
      <c r="O5" s="8"/>
      <c r="P5" s="8"/>
      <c r="Q5" s="8"/>
      <c r="R5" s="3"/>
      <c r="S5" s="3"/>
      <c r="T5" s="3"/>
      <c r="U5" s="61"/>
      <c r="V5" s="3"/>
      <c r="W5" s="3"/>
      <c r="X5" s="3"/>
      <c r="Y5" s="3"/>
      <c r="Z5" s="3"/>
      <c r="AA5" s="3"/>
      <c r="AB5" s="3"/>
      <c r="AC5" s="3"/>
      <c r="AD5" s="3"/>
      <c r="AE5" s="3"/>
      <c r="AF5" s="4"/>
      <c r="AG5" s="2"/>
    </row>
    <row r="6" spans="1:33" ht="9.75" customHeight="1" x14ac:dyDescent="0.2">
      <c r="A6" s="213"/>
      <c r="B6" s="4"/>
      <c r="C6" s="8"/>
      <c r="D6" s="8"/>
      <c r="E6" s="10"/>
      <c r="F6" s="1563"/>
      <c r="G6" s="1563"/>
      <c r="H6" s="1563"/>
      <c r="I6" s="1563"/>
      <c r="J6" s="1563"/>
      <c r="K6" s="1563"/>
      <c r="L6" s="1563"/>
      <c r="M6" s="1563"/>
      <c r="N6" s="1563"/>
      <c r="O6" s="1563"/>
      <c r="P6" s="1563"/>
      <c r="Q6" s="1563"/>
      <c r="R6" s="1563"/>
      <c r="S6" s="1563"/>
      <c r="T6" s="1563"/>
      <c r="U6" s="1563"/>
      <c r="V6" s="1563"/>
      <c r="W6" s="10"/>
      <c r="X6" s="1563"/>
      <c r="Y6" s="1563"/>
      <c r="Z6" s="1563"/>
      <c r="AA6" s="1563"/>
      <c r="AB6" s="1563"/>
      <c r="AC6" s="1563"/>
      <c r="AD6" s="1563"/>
      <c r="AE6" s="10"/>
      <c r="AF6" s="4"/>
      <c r="AG6" s="2"/>
    </row>
    <row r="7" spans="1:33" ht="12.75" customHeight="1" x14ac:dyDescent="0.2">
      <c r="A7" s="213"/>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3"/>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3"/>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3"/>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3"/>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3"/>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3"/>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3"/>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3"/>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3"/>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3"/>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3"/>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3"/>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3"/>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3"/>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3"/>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3"/>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3"/>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3"/>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3"/>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3"/>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3"/>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3"/>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3"/>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3"/>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3"/>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3"/>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3"/>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3"/>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3"/>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3"/>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3"/>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3"/>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3"/>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3"/>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3"/>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3"/>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3"/>
      <c r="B45" s="4"/>
      <c r="C45" s="8"/>
      <c r="D45" s="8"/>
      <c r="E45" s="10"/>
      <c r="F45" s="1563"/>
      <c r="G45" s="1563"/>
      <c r="H45" s="1563"/>
      <c r="I45" s="1563"/>
      <c r="J45" s="1563"/>
      <c r="K45" s="1563"/>
      <c r="L45" s="1563"/>
      <c r="M45" s="1563"/>
      <c r="N45" s="1563"/>
      <c r="O45" s="1563"/>
      <c r="P45" s="1563"/>
      <c r="Q45" s="1563"/>
      <c r="R45" s="1563"/>
      <c r="S45" s="1563"/>
      <c r="T45" s="1563"/>
      <c r="U45" s="1563"/>
      <c r="V45" s="1563"/>
      <c r="W45" s="10"/>
      <c r="X45" s="1563"/>
      <c r="Y45" s="1563"/>
      <c r="Z45" s="1563"/>
      <c r="AA45" s="1563"/>
      <c r="AB45" s="1563"/>
      <c r="AC45" s="1563"/>
      <c r="AD45" s="1563"/>
      <c r="AE45" s="10"/>
      <c r="AF45" s="4"/>
      <c r="AG45" s="2"/>
    </row>
    <row r="46" spans="1:33" ht="12.75" customHeight="1" x14ac:dyDescent="0.2">
      <c r="A46" s="213"/>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3"/>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3"/>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3"/>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3"/>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3"/>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3"/>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3"/>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3"/>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3"/>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3"/>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3"/>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3"/>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3"/>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3"/>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3"/>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3"/>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3"/>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3"/>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3"/>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3"/>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3"/>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3"/>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3"/>
      <c r="B71" s="360">
        <v>22</v>
      </c>
      <c r="C71" s="1564">
        <f>+[3]MES!$B$2</f>
        <v>43191</v>
      </c>
      <c r="D71" s="1565"/>
      <c r="E71" s="1565"/>
      <c r="F71" s="1565"/>
      <c r="G71" s="1561"/>
      <c r="H71" s="1562"/>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469" t="s">
        <v>313</v>
      </c>
      <c r="C1" s="1469"/>
      <c r="D1" s="1469"/>
      <c r="E1" s="1469"/>
      <c r="F1" s="1469"/>
      <c r="G1" s="1469"/>
      <c r="H1" s="1469"/>
      <c r="I1" s="212"/>
      <c r="J1" s="212"/>
      <c r="K1" s="212"/>
      <c r="L1" s="212"/>
      <c r="M1" s="212"/>
      <c r="N1" s="212"/>
      <c r="O1" s="212"/>
      <c r="P1" s="212"/>
      <c r="Q1" s="212"/>
      <c r="R1" s="212"/>
      <c r="S1" s="212"/>
      <c r="T1" s="212"/>
      <c r="U1" s="212"/>
      <c r="V1" s="212"/>
      <c r="W1" s="212"/>
      <c r="X1" s="257"/>
      <c r="Y1" s="216"/>
      <c r="Z1" s="216"/>
      <c r="AA1" s="216"/>
      <c r="AB1" s="216"/>
      <c r="AC1" s="216"/>
      <c r="AD1" s="216"/>
      <c r="AE1" s="216"/>
      <c r="AF1" s="216"/>
      <c r="AG1" s="2"/>
    </row>
    <row r="2" spans="1:33" ht="6" customHeight="1" x14ac:dyDescent="0.2">
      <c r="A2" s="2"/>
      <c r="B2" s="1403"/>
      <c r="C2" s="1403"/>
      <c r="D2" s="1403"/>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21"/>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1"/>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0"/>
    </row>
    <row r="5" spans="1:33" ht="3.75" customHeight="1" x14ac:dyDescent="0.2">
      <c r="A5" s="2"/>
      <c r="B5" s="4"/>
      <c r="C5" s="8"/>
      <c r="D5" s="8"/>
      <c r="E5" s="8"/>
      <c r="F5" s="1566"/>
      <c r="G5" s="1566"/>
      <c r="H5" s="1566"/>
      <c r="I5" s="1566"/>
      <c r="J5" s="1566"/>
      <c r="K5" s="1566"/>
      <c r="L5" s="1566"/>
      <c r="M5" s="8"/>
      <c r="N5" s="8"/>
      <c r="O5" s="8"/>
      <c r="P5" s="8"/>
      <c r="Q5" s="8"/>
      <c r="R5" s="3"/>
      <c r="S5" s="3"/>
      <c r="T5" s="3"/>
      <c r="U5" s="61"/>
      <c r="V5" s="3"/>
      <c r="W5" s="3"/>
      <c r="X5" s="3"/>
      <c r="Y5" s="3"/>
      <c r="Z5" s="3"/>
      <c r="AA5" s="3"/>
      <c r="AB5" s="3"/>
      <c r="AC5" s="3"/>
      <c r="AD5" s="3"/>
      <c r="AE5" s="3"/>
      <c r="AF5" s="4"/>
      <c r="AG5" s="221"/>
    </row>
    <row r="6" spans="1:33" ht="9.75" customHeight="1" x14ac:dyDescent="0.2">
      <c r="A6" s="2"/>
      <c r="B6" s="4"/>
      <c r="C6" s="8"/>
      <c r="D6" s="8"/>
      <c r="E6" s="10"/>
      <c r="F6" s="1563"/>
      <c r="G6" s="1563"/>
      <c r="H6" s="1563"/>
      <c r="I6" s="1563"/>
      <c r="J6" s="1563"/>
      <c r="K6" s="1563"/>
      <c r="L6" s="1563"/>
      <c r="M6" s="1563"/>
      <c r="N6" s="1563"/>
      <c r="O6" s="1563"/>
      <c r="P6" s="1563"/>
      <c r="Q6" s="1563"/>
      <c r="R6" s="1563"/>
      <c r="S6" s="1563"/>
      <c r="T6" s="1563"/>
      <c r="U6" s="1563"/>
      <c r="V6" s="1563"/>
      <c r="W6" s="10"/>
      <c r="X6" s="1563"/>
      <c r="Y6" s="1563"/>
      <c r="Z6" s="1563"/>
      <c r="AA6" s="1563"/>
      <c r="AB6" s="1563"/>
      <c r="AC6" s="1563"/>
      <c r="AD6" s="1563"/>
      <c r="AE6" s="10"/>
      <c r="AF6" s="4"/>
      <c r="AG6" s="221"/>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1"/>
    </row>
    <row r="8" spans="1:33" s="50" customFormat="1" ht="13.5" hidden="1" customHeight="1" x14ac:dyDescent="0.2">
      <c r="A8" s="47"/>
      <c r="B8" s="48"/>
      <c r="C8" s="1567"/>
      <c r="D8" s="1567"/>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1"/>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1"/>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1"/>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1"/>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1"/>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1"/>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1"/>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1"/>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1"/>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1"/>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1"/>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1"/>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1"/>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1"/>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1"/>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1"/>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1"/>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1"/>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1"/>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1"/>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1"/>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1"/>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1"/>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1"/>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1"/>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1"/>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1"/>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1"/>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1"/>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1"/>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1"/>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1"/>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1"/>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1"/>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1"/>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1"/>
    </row>
    <row r="47" spans="1:33" ht="11.25" customHeight="1" x14ac:dyDescent="0.2">
      <c r="A47" s="2"/>
      <c r="B47" s="4"/>
      <c r="C47" s="8"/>
      <c r="D47" s="8"/>
      <c r="E47" s="10"/>
      <c r="F47" s="1563"/>
      <c r="G47" s="1563"/>
      <c r="H47" s="1563"/>
      <c r="I47" s="1563"/>
      <c r="J47" s="1563"/>
      <c r="K47" s="1563"/>
      <c r="L47" s="1563"/>
      <c r="M47" s="1563"/>
      <c r="N47" s="1563"/>
      <c r="O47" s="1563"/>
      <c r="P47" s="1563"/>
      <c r="Q47" s="1563"/>
      <c r="R47" s="1563"/>
      <c r="S47" s="1563"/>
      <c r="T47" s="1563"/>
      <c r="U47" s="1563"/>
      <c r="V47" s="1563"/>
      <c r="W47" s="10"/>
      <c r="X47" s="1563"/>
      <c r="Y47" s="1563"/>
      <c r="Z47" s="1563"/>
      <c r="AA47" s="1563"/>
      <c r="AB47" s="1563"/>
      <c r="AC47" s="1563"/>
      <c r="AD47" s="1563"/>
      <c r="AE47" s="10"/>
      <c r="AF47" s="4"/>
      <c r="AG47" s="221"/>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1"/>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1"/>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1"/>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1"/>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1"/>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1"/>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1"/>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1"/>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1"/>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1"/>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1"/>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1"/>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1"/>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1"/>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1"/>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1"/>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1"/>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1"/>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1"/>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1"/>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1"/>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1"/>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1"/>
    </row>
    <row r="73" spans="1:33" ht="13.5" customHeight="1" x14ac:dyDescent="0.2">
      <c r="A73" s="2"/>
      <c r="B73" s="1"/>
      <c r="C73" s="1"/>
      <c r="D73" s="1"/>
      <c r="I73" s="4"/>
      <c r="J73" s="4"/>
      <c r="K73" s="4"/>
      <c r="L73" s="4"/>
      <c r="M73" s="4"/>
      <c r="N73" s="4"/>
      <c r="O73" s="4"/>
      <c r="P73" s="4"/>
      <c r="Q73" s="4"/>
      <c r="R73" s="4"/>
      <c r="S73" s="4"/>
      <c r="T73" s="4"/>
      <c r="U73" s="4"/>
      <c r="V73" s="68"/>
      <c r="W73" s="4"/>
      <c r="X73" s="4"/>
      <c r="Y73" s="4"/>
      <c r="Z73" s="1337">
        <f>+[3]MES!$B$2</f>
        <v>43191</v>
      </c>
      <c r="AA73" s="1337"/>
      <c r="AB73" s="1337"/>
      <c r="AC73" s="1337"/>
      <c r="AD73" s="1337"/>
      <c r="AE73" s="1337"/>
      <c r="AF73" s="360">
        <v>23</v>
      </c>
      <c r="AG73" s="221"/>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22" workbookViewId="0">
      <selection activeCell="P6" sqref="P6:Q6"/>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8"/>
      <c r="B1" s="328"/>
      <c r="C1" s="328"/>
      <c r="D1" s="328"/>
      <c r="E1" s="328"/>
    </row>
    <row r="2" spans="1:5" ht="13.5" customHeight="1" x14ac:dyDescent="0.2">
      <c r="A2" s="328"/>
      <c r="B2" s="328"/>
      <c r="C2" s="328"/>
      <c r="D2" s="328"/>
      <c r="E2" s="328"/>
    </row>
    <row r="3" spans="1:5" ht="13.5" customHeight="1" x14ac:dyDescent="0.2">
      <c r="A3" s="328"/>
      <c r="B3" s="328"/>
      <c r="C3" s="328"/>
      <c r="D3" s="328"/>
      <c r="E3" s="328"/>
    </row>
    <row r="4" spans="1:5" s="7" customFormat="1" ht="13.5" customHeight="1" x14ac:dyDescent="0.2">
      <c r="A4" s="328"/>
      <c r="B4" s="328"/>
      <c r="C4" s="328"/>
      <c r="D4" s="328"/>
      <c r="E4" s="328"/>
    </row>
    <row r="5" spans="1:5" ht="13.5" customHeight="1" x14ac:dyDescent="0.2">
      <c r="A5" s="328"/>
      <c r="B5" s="328"/>
      <c r="C5" s="328"/>
      <c r="D5" s="328"/>
      <c r="E5" s="328"/>
    </row>
    <row r="6" spans="1:5" ht="13.5" customHeight="1" x14ac:dyDescent="0.2">
      <c r="A6" s="328"/>
      <c r="B6" s="328"/>
      <c r="C6" s="328"/>
      <c r="D6" s="328"/>
      <c r="E6" s="328"/>
    </row>
    <row r="7" spans="1:5" ht="13.5" customHeight="1" x14ac:dyDescent="0.2">
      <c r="A7" s="328"/>
      <c r="B7" s="328"/>
      <c r="C7" s="328"/>
      <c r="D7" s="328"/>
      <c r="E7" s="328"/>
    </row>
    <row r="8" spans="1:5" ht="13.5" customHeight="1" x14ac:dyDescent="0.2">
      <c r="A8" s="328"/>
      <c r="B8" s="328"/>
      <c r="C8" s="328"/>
      <c r="D8" s="328"/>
      <c r="E8" s="328"/>
    </row>
    <row r="9" spans="1:5" ht="13.5" customHeight="1" x14ac:dyDescent="0.2">
      <c r="A9" s="328"/>
      <c r="B9" s="328"/>
      <c r="C9" s="328"/>
      <c r="D9" s="328"/>
      <c r="E9" s="328"/>
    </row>
    <row r="10" spans="1:5" ht="13.5" customHeight="1" x14ac:dyDescent="0.2">
      <c r="A10" s="328"/>
      <c r="B10" s="328"/>
      <c r="C10" s="328"/>
      <c r="D10" s="328"/>
      <c r="E10" s="328"/>
    </row>
    <row r="11" spans="1:5" ht="13.5" customHeight="1" x14ac:dyDescent="0.2">
      <c r="A11" s="328"/>
      <c r="B11" s="328"/>
      <c r="C11" s="328"/>
      <c r="D11" s="328"/>
      <c r="E11" s="328"/>
    </row>
    <row r="12" spans="1:5" ht="13.5" customHeight="1" x14ac:dyDescent="0.2">
      <c r="A12" s="328"/>
      <c r="B12" s="328"/>
      <c r="C12" s="328"/>
      <c r="D12" s="328"/>
      <c r="E12" s="328"/>
    </row>
    <row r="13" spans="1:5" ht="13.5" customHeight="1" x14ac:dyDescent="0.2">
      <c r="A13" s="328"/>
      <c r="B13" s="328"/>
      <c r="C13" s="328"/>
      <c r="D13" s="328"/>
      <c r="E13" s="328"/>
    </row>
    <row r="14" spans="1:5" ht="13.5" customHeight="1" x14ac:dyDescent="0.2">
      <c r="A14" s="328"/>
      <c r="B14" s="328"/>
      <c r="C14" s="328"/>
      <c r="D14" s="328"/>
      <c r="E14" s="328"/>
    </row>
    <row r="15" spans="1:5" ht="13.5" customHeight="1" x14ac:dyDescent="0.2">
      <c r="A15" s="328"/>
      <c r="B15" s="328"/>
      <c r="C15" s="328"/>
      <c r="D15" s="328"/>
      <c r="E15" s="328"/>
    </row>
    <row r="16" spans="1:5" ht="13.5" customHeight="1" x14ac:dyDescent="0.2">
      <c r="A16" s="328"/>
      <c r="B16" s="328"/>
      <c r="C16" s="328"/>
      <c r="D16" s="328"/>
      <c r="E16" s="328"/>
    </row>
    <row r="17" spans="1:5" ht="13.5" customHeight="1" x14ac:dyDescent="0.2">
      <c r="A17" s="328"/>
      <c r="B17" s="328"/>
      <c r="C17" s="328"/>
      <c r="D17" s="328"/>
      <c r="E17" s="328"/>
    </row>
    <row r="18" spans="1:5" ht="13.5" customHeight="1" x14ac:dyDescent="0.2">
      <c r="A18" s="328"/>
      <c r="B18" s="328"/>
      <c r="C18" s="328"/>
      <c r="D18" s="328"/>
      <c r="E18" s="328"/>
    </row>
    <row r="19" spans="1:5" ht="13.5" customHeight="1" x14ac:dyDescent="0.2">
      <c r="A19" s="328"/>
      <c r="B19" s="328"/>
      <c r="C19" s="328"/>
      <c r="D19" s="328"/>
      <c r="E19" s="328"/>
    </row>
    <row r="20" spans="1:5" ht="13.5" customHeight="1" x14ac:dyDescent="0.2">
      <c r="A20" s="328"/>
      <c r="B20" s="328"/>
      <c r="C20" s="328"/>
      <c r="D20" s="328"/>
      <c r="E20" s="328"/>
    </row>
    <row r="21" spans="1:5" ht="13.5" customHeight="1" x14ac:dyDescent="0.2">
      <c r="A21" s="328"/>
      <c r="B21" s="328"/>
      <c r="C21" s="328"/>
      <c r="D21" s="328"/>
      <c r="E21" s="328"/>
    </row>
    <row r="22" spans="1:5" ht="13.5" customHeight="1" x14ac:dyDescent="0.2">
      <c r="A22" s="328"/>
      <c r="B22" s="328"/>
      <c r="C22" s="328"/>
      <c r="D22" s="328"/>
      <c r="E22" s="328"/>
    </row>
    <row r="23" spans="1:5" ht="13.5" customHeight="1" x14ac:dyDescent="0.2">
      <c r="A23" s="328"/>
      <c r="B23" s="328"/>
      <c r="C23" s="328"/>
      <c r="D23" s="328"/>
      <c r="E23" s="328"/>
    </row>
    <row r="24" spans="1:5" ht="13.5" customHeight="1" x14ac:dyDescent="0.2">
      <c r="A24" s="328"/>
      <c r="B24" s="328"/>
      <c r="C24" s="328"/>
      <c r="D24" s="328"/>
      <c r="E24" s="328"/>
    </row>
    <row r="25" spans="1:5" ht="13.5" customHeight="1" x14ac:dyDescent="0.2">
      <c r="A25" s="328"/>
      <c r="B25" s="328"/>
      <c r="C25" s="328"/>
      <c r="D25" s="328"/>
      <c r="E25" s="328"/>
    </row>
    <row r="26" spans="1:5" ht="13.5" customHeight="1" x14ac:dyDescent="0.2">
      <c r="A26" s="328"/>
      <c r="B26" s="328"/>
      <c r="C26" s="328"/>
      <c r="D26" s="328"/>
      <c r="E26" s="328"/>
    </row>
    <row r="27" spans="1:5" ht="13.5" customHeight="1" x14ac:dyDescent="0.2">
      <c r="A27" s="328"/>
      <c r="B27" s="328"/>
      <c r="C27" s="328"/>
      <c r="D27" s="328"/>
      <c r="E27" s="328"/>
    </row>
    <row r="28" spans="1:5" ht="13.5" customHeight="1" x14ac:dyDescent="0.2">
      <c r="A28" s="328"/>
      <c r="B28" s="328"/>
      <c r="C28" s="328"/>
      <c r="D28" s="328"/>
      <c r="E28" s="328"/>
    </row>
    <row r="29" spans="1:5" ht="13.5" customHeight="1" x14ac:dyDescent="0.2">
      <c r="A29" s="328"/>
      <c r="B29" s="328"/>
      <c r="C29" s="328"/>
      <c r="D29" s="328"/>
      <c r="E29" s="328"/>
    </row>
    <row r="30" spans="1:5" ht="13.5" customHeight="1" x14ac:dyDescent="0.2">
      <c r="A30" s="328"/>
      <c r="B30" s="328"/>
      <c r="C30" s="328"/>
      <c r="D30" s="328"/>
      <c r="E30" s="328"/>
    </row>
    <row r="31" spans="1:5" ht="13.5" customHeight="1" x14ac:dyDescent="0.2">
      <c r="A31" s="328"/>
      <c r="B31" s="328"/>
      <c r="C31" s="328"/>
      <c r="D31" s="328"/>
      <c r="E31" s="328"/>
    </row>
    <row r="32" spans="1:5" ht="13.5" customHeight="1" x14ac:dyDescent="0.2">
      <c r="A32" s="328"/>
      <c r="B32" s="328"/>
      <c r="C32" s="328"/>
      <c r="D32" s="328"/>
      <c r="E32" s="328"/>
    </row>
    <row r="33" spans="1:5" ht="13.5" customHeight="1" x14ac:dyDescent="0.2">
      <c r="A33" s="328"/>
      <c r="B33" s="328"/>
      <c r="C33" s="328"/>
      <c r="D33" s="328"/>
      <c r="E33" s="328"/>
    </row>
    <row r="34" spans="1:5" ht="13.5" customHeight="1" x14ac:dyDescent="0.2">
      <c r="A34" s="328"/>
      <c r="B34" s="328"/>
      <c r="C34" s="328"/>
      <c r="D34" s="328"/>
      <c r="E34" s="328"/>
    </row>
    <row r="35" spans="1:5" ht="13.5" customHeight="1" x14ac:dyDescent="0.2">
      <c r="A35" s="328"/>
      <c r="B35" s="328"/>
      <c r="C35" s="328"/>
      <c r="D35" s="328"/>
      <c r="E35" s="328"/>
    </row>
    <row r="36" spans="1:5" ht="13.5" customHeight="1" x14ac:dyDescent="0.2">
      <c r="A36" s="328"/>
      <c r="B36" s="328"/>
      <c r="C36" s="328"/>
      <c r="D36" s="328"/>
      <c r="E36" s="328"/>
    </row>
    <row r="37" spans="1:5" ht="13.5" customHeight="1" x14ac:dyDescent="0.2">
      <c r="A37" s="328"/>
      <c r="B37" s="328"/>
      <c r="C37" s="328"/>
      <c r="D37" s="328"/>
      <c r="E37" s="328"/>
    </row>
    <row r="38" spans="1:5" ht="13.5" customHeight="1" x14ac:dyDescent="0.2">
      <c r="A38" s="328"/>
      <c r="B38" s="328"/>
      <c r="C38" s="328"/>
      <c r="D38" s="328"/>
      <c r="E38" s="328"/>
    </row>
    <row r="39" spans="1:5" ht="13.5" customHeight="1" x14ac:dyDescent="0.2">
      <c r="A39" s="328"/>
      <c r="B39" s="328"/>
      <c r="C39" s="328"/>
      <c r="D39" s="328"/>
      <c r="E39" s="328"/>
    </row>
    <row r="40" spans="1:5" ht="13.5" customHeight="1" x14ac:dyDescent="0.2">
      <c r="A40" s="328"/>
      <c r="B40" s="328"/>
      <c r="C40" s="328"/>
      <c r="D40" s="328"/>
      <c r="E40" s="328"/>
    </row>
    <row r="41" spans="1:5" ht="18.75" customHeight="1" x14ac:dyDescent="0.2">
      <c r="A41" s="328"/>
      <c r="B41" s="328" t="s">
        <v>309</v>
      </c>
      <c r="C41" s="328"/>
      <c r="D41" s="328"/>
      <c r="E41" s="328"/>
    </row>
    <row r="42" spans="1:5" ht="9" customHeight="1" x14ac:dyDescent="0.2">
      <c r="A42" s="327"/>
      <c r="B42" s="370"/>
      <c r="C42" s="371"/>
      <c r="D42" s="372"/>
      <c r="E42" s="327"/>
    </row>
    <row r="43" spans="1:5" ht="13.5" customHeight="1" x14ac:dyDescent="0.2">
      <c r="A43" s="327"/>
      <c r="B43" s="370"/>
      <c r="C43" s="367"/>
      <c r="D43" s="373" t="s">
        <v>306</v>
      </c>
      <c r="E43" s="327"/>
    </row>
    <row r="44" spans="1:5" ht="13.5" customHeight="1" x14ac:dyDescent="0.2">
      <c r="A44" s="327"/>
      <c r="B44" s="370"/>
      <c r="C44" s="378"/>
      <c r="D44" s="588" t="s">
        <v>489</v>
      </c>
      <c r="E44" s="327"/>
    </row>
    <row r="45" spans="1:5" ht="13.5" customHeight="1" x14ac:dyDescent="0.2">
      <c r="A45" s="327"/>
      <c r="B45" s="370"/>
      <c r="C45" s="374"/>
      <c r="D45" s="372"/>
      <c r="E45" s="327"/>
    </row>
    <row r="46" spans="1:5" ht="13.5" customHeight="1" x14ac:dyDescent="0.2">
      <c r="A46" s="327"/>
      <c r="B46" s="370"/>
      <c r="C46" s="368"/>
      <c r="D46" s="373" t="s">
        <v>307</v>
      </c>
      <c r="E46" s="327"/>
    </row>
    <row r="47" spans="1:5" ht="13.5" customHeight="1" x14ac:dyDescent="0.2">
      <c r="A47" s="327"/>
      <c r="B47" s="370"/>
      <c r="C47" s="371"/>
      <c r="D47" s="974" t="s">
        <v>489</v>
      </c>
      <c r="E47" s="327"/>
    </row>
    <row r="48" spans="1:5" ht="13.5" customHeight="1" x14ac:dyDescent="0.2">
      <c r="A48" s="327"/>
      <c r="B48" s="370"/>
      <c r="C48" s="371"/>
      <c r="D48" s="372"/>
      <c r="E48" s="327"/>
    </row>
    <row r="49" spans="1:5" ht="13.5" customHeight="1" x14ac:dyDescent="0.2">
      <c r="A49" s="327"/>
      <c r="B49" s="370"/>
      <c r="C49" s="369"/>
      <c r="D49" s="373" t="s">
        <v>308</v>
      </c>
      <c r="E49" s="327"/>
    </row>
    <row r="50" spans="1:5" ht="13.5" customHeight="1" x14ac:dyDescent="0.2">
      <c r="A50" s="327"/>
      <c r="B50" s="370"/>
      <c r="C50" s="371"/>
      <c r="D50" s="588" t="s">
        <v>464</v>
      </c>
      <c r="E50" s="327"/>
    </row>
    <row r="51" spans="1:5" ht="25.5" customHeight="1" x14ac:dyDescent="0.2">
      <c r="A51" s="327"/>
      <c r="B51" s="375"/>
      <c r="C51" s="376"/>
      <c r="D51" s="377"/>
      <c r="E51" s="327"/>
    </row>
    <row r="52" spans="1:5" x14ac:dyDescent="0.2">
      <c r="A52" s="327"/>
      <c r="B52" s="328"/>
      <c r="C52" s="330"/>
      <c r="D52" s="329"/>
      <c r="E52" s="327"/>
    </row>
    <row r="53" spans="1:5" s="92" customFormat="1" x14ac:dyDescent="0.2">
      <c r="A53" s="327"/>
      <c r="B53" s="328"/>
      <c r="C53" s="330"/>
      <c r="D53" s="329"/>
      <c r="E53" s="327"/>
    </row>
    <row r="54" spans="1:5" ht="94.5" customHeight="1" x14ac:dyDescent="0.2">
      <c r="A54" s="327"/>
      <c r="B54" s="328"/>
      <c r="C54" s="330"/>
      <c r="D54" s="329"/>
      <c r="E54" s="327"/>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topLeftCell="A16" zoomScaleNormal="100" workbookViewId="0">
      <selection activeCell="O28" sqref="O28"/>
    </sheetView>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331" t="s">
        <v>297</v>
      </c>
      <c r="C1" s="1332"/>
      <c r="D1" s="1332"/>
      <c r="E1" s="1332"/>
      <c r="F1" s="25"/>
      <c r="G1" s="25"/>
      <c r="H1" s="25"/>
      <c r="I1" s="25"/>
      <c r="J1" s="25"/>
      <c r="K1" s="25"/>
      <c r="L1" s="25"/>
      <c r="M1" s="321"/>
      <c r="N1" s="321"/>
      <c r="O1" s="26"/>
    </row>
    <row r="2" spans="1:15" ht="8.25" customHeight="1" x14ac:dyDescent="0.2">
      <c r="A2" s="24"/>
      <c r="B2" s="326"/>
      <c r="C2" s="322"/>
      <c r="D2" s="322"/>
      <c r="E2" s="322"/>
      <c r="F2" s="322"/>
      <c r="G2" s="322"/>
      <c r="H2" s="323"/>
      <c r="I2" s="323"/>
      <c r="J2" s="323"/>
      <c r="K2" s="323"/>
      <c r="L2" s="323"/>
      <c r="M2" s="323"/>
      <c r="N2" s="324"/>
      <c r="O2" s="28"/>
    </row>
    <row r="3" spans="1:15" s="32" customFormat="1" ht="11.25" customHeight="1" x14ac:dyDescent="0.2">
      <c r="A3" s="29"/>
      <c r="B3" s="30"/>
      <c r="C3" s="1333" t="s">
        <v>54</v>
      </c>
      <c r="D3" s="1333"/>
      <c r="E3" s="1333"/>
      <c r="F3" s="1333"/>
      <c r="G3" s="1333"/>
      <c r="H3" s="1333"/>
      <c r="I3" s="1333"/>
      <c r="J3" s="1333"/>
      <c r="K3" s="1333"/>
      <c r="L3" s="1333"/>
      <c r="M3" s="1333"/>
      <c r="N3" s="325"/>
      <c r="O3" s="31"/>
    </row>
    <row r="4" spans="1:15" s="32" customFormat="1" ht="11.25" x14ac:dyDescent="0.2">
      <c r="A4" s="29"/>
      <c r="B4" s="30"/>
      <c r="C4" s="1333"/>
      <c r="D4" s="1333"/>
      <c r="E4" s="1333"/>
      <c r="F4" s="1333"/>
      <c r="G4" s="1333"/>
      <c r="H4" s="1333"/>
      <c r="I4" s="1333"/>
      <c r="J4" s="1333"/>
      <c r="K4" s="1333"/>
      <c r="L4" s="1333"/>
      <c r="M4" s="1333"/>
      <c r="N4" s="325"/>
      <c r="O4" s="31"/>
    </row>
    <row r="5" spans="1:15" s="32" customFormat="1" ht="3" customHeight="1" x14ac:dyDescent="0.2">
      <c r="A5" s="29"/>
      <c r="B5" s="30"/>
      <c r="C5" s="33"/>
      <c r="D5" s="33"/>
      <c r="E5" s="33"/>
      <c r="F5" s="33"/>
      <c r="G5" s="33"/>
      <c r="H5" s="33"/>
      <c r="I5" s="33"/>
      <c r="J5" s="30"/>
      <c r="K5" s="30"/>
      <c r="L5" s="30"/>
      <c r="M5" s="34"/>
      <c r="N5" s="325"/>
      <c r="O5" s="31"/>
    </row>
    <row r="6" spans="1:15" s="32" customFormat="1" ht="18" customHeight="1" x14ac:dyDescent="0.2">
      <c r="A6" s="29"/>
      <c r="B6" s="30"/>
      <c r="C6" s="35"/>
      <c r="D6" s="1334" t="s">
        <v>413</v>
      </c>
      <c r="E6" s="1334"/>
      <c r="F6" s="1334"/>
      <c r="G6" s="1334"/>
      <c r="H6" s="1334"/>
      <c r="I6" s="1334"/>
      <c r="J6" s="1334"/>
      <c r="K6" s="1334"/>
      <c r="L6" s="1334"/>
      <c r="M6" s="1334"/>
      <c r="N6" s="325"/>
      <c r="O6" s="31"/>
    </row>
    <row r="7" spans="1:15" s="32" customFormat="1" ht="3" customHeight="1" x14ac:dyDescent="0.2">
      <c r="A7" s="29"/>
      <c r="B7" s="30"/>
      <c r="C7" s="33"/>
      <c r="D7" s="33"/>
      <c r="E7" s="33"/>
      <c r="F7" s="33"/>
      <c r="G7" s="33"/>
      <c r="H7" s="33"/>
      <c r="I7" s="33"/>
      <c r="J7" s="30"/>
      <c r="K7" s="30"/>
      <c r="L7" s="30"/>
      <c r="M7" s="34"/>
      <c r="N7" s="325"/>
      <c r="O7" s="31"/>
    </row>
    <row r="8" spans="1:15" s="32" customFormat="1" ht="92.25" customHeight="1" x14ac:dyDescent="0.2">
      <c r="A8" s="29"/>
      <c r="B8" s="30"/>
      <c r="C8" s="33"/>
      <c r="D8" s="1336" t="s">
        <v>414</v>
      </c>
      <c r="E8" s="1334"/>
      <c r="F8" s="1334"/>
      <c r="G8" s="1334"/>
      <c r="H8" s="1334"/>
      <c r="I8" s="1334"/>
      <c r="J8" s="1334"/>
      <c r="K8" s="1334"/>
      <c r="L8" s="1334"/>
      <c r="M8" s="1334"/>
      <c r="N8" s="325"/>
      <c r="O8" s="31"/>
    </row>
    <row r="9" spans="1:15" s="32" customFormat="1" ht="3" customHeight="1" x14ac:dyDescent="0.2">
      <c r="A9" s="29"/>
      <c r="B9" s="30"/>
      <c r="C9" s="33"/>
      <c r="D9" s="33"/>
      <c r="E9" s="33"/>
      <c r="F9" s="33"/>
      <c r="G9" s="33"/>
      <c r="H9" s="33"/>
      <c r="I9" s="33"/>
      <c r="J9" s="30"/>
      <c r="K9" s="30"/>
      <c r="L9" s="30"/>
      <c r="M9" s="34"/>
      <c r="N9" s="325"/>
      <c r="O9" s="31"/>
    </row>
    <row r="10" spans="1:15" s="32" customFormat="1" ht="67.5" customHeight="1" x14ac:dyDescent="0.2">
      <c r="A10" s="29"/>
      <c r="B10" s="30"/>
      <c r="C10" s="33"/>
      <c r="D10" s="1335" t="s">
        <v>415</v>
      </c>
      <c r="E10" s="1335"/>
      <c r="F10" s="1335"/>
      <c r="G10" s="1335"/>
      <c r="H10" s="1335"/>
      <c r="I10" s="1335"/>
      <c r="J10" s="1335"/>
      <c r="K10" s="1335"/>
      <c r="L10" s="1335"/>
      <c r="M10" s="1335"/>
      <c r="N10" s="325"/>
      <c r="O10" s="31"/>
    </row>
    <row r="11" spans="1:15" s="32" customFormat="1" ht="3" customHeight="1" x14ac:dyDescent="0.2">
      <c r="A11" s="29"/>
      <c r="B11" s="30"/>
      <c r="C11" s="33"/>
      <c r="D11" s="208"/>
      <c r="E11" s="208"/>
      <c r="F11" s="208"/>
      <c r="G11" s="208"/>
      <c r="H11" s="208"/>
      <c r="I11" s="208"/>
      <c r="J11" s="208"/>
      <c r="K11" s="208"/>
      <c r="L11" s="208"/>
      <c r="M11" s="208"/>
      <c r="N11" s="325"/>
      <c r="O11" s="31"/>
    </row>
    <row r="12" spans="1:15" s="32" customFormat="1" ht="53.25" customHeight="1" x14ac:dyDescent="0.2">
      <c r="A12" s="29"/>
      <c r="B12" s="30"/>
      <c r="C12" s="33"/>
      <c r="D12" s="1334" t="s">
        <v>416</v>
      </c>
      <c r="E12" s="1334"/>
      <c r="F12" s="1334"/>
      <c r="G12" s="1334"/>
      <c r="H12" s="1334"/>
      <c r="I12" s="1334"/>
      <c r="J12" s="1334"/>
      <c r="K12" s="1334"/>
      <c r="L12" s="1334"/>
      <c r="M12" s="1334"/>
      <c r="N12" s="325"/>
      <c r="O12" s="31"/>
    </row>
    <row r="13" spans="1:15" s="32" customFormat="1" ht="3" customHeight="1" x14ac:dyDescent="0.2">
      <c r="A13" s="29"/>
      <c r="B13" s="30"/>
      <c r="C13" s="33"/>
      <c r="D13" s="208"/>
      <c r="E13" s="208"/>
      <c r="F13" s="208"/>
      <c r="G13" s="208"/>
      <c r="H13" s="208"/>
      <c r="I13" s="208"/>
      <c r="J13" s="208"/>
      <c r="K13" s="208"/>
      <c r="L13" s="208"/>
      <c r="M13" s="208"/>
      <c r="N13" s="325"/>
      <c r="O13" s="31"/>
    </row>
    <row r="14" spans="1:15" s="32" customFormat="1" ht="23.25" customHeight="1" x14ac:dyDescent="0.2">
      <c r="A14" s="29"/>
      <c r="B14" s="30"/>
      <c r="C14" s="33"/>
      <c r="D14" s="1334" t="s">
        <v>417</v>
      </c>
      <c r="E14" s="1334"/>
      <c r="F14" s="1334"/>
      <c r="G14" s="1334"/>
      <c r="H14" s="1334"/>
      <c r="I14" s="1334"/>
      <c r="J14" s="1334"/>
      <c r="K14" s="1334"/>
      <c r="L14" s="1334"/>
      <c r="M14" s="1334"/>
      <c r="N14" s="325"/>
      <c r="O14" s="31"/>
    </row>
    <row r="15" spans="1:15" s="32" customFormat="1" ht="3" customHeight="1" x14ac:dyDescent="0.2">
      <c r="A15" s="29"/>
      <c r="B15" s="30"/>
      <c r="C15" s="33"/>
      <c r="D15" s="208"/>
      <c r="E15" s="208"/>
      <c r="F15" s="208"/>
      <c r="G15" s="208"/>
      <c r="H15" s="208"/>
      <c r="I15" s="208"/>
      <c r="J15" s="208"/>
      <c r="K15" s="208"/>
      <c r="L15" s="208"/>
      <c r="M15" s="208"/>
      <c r="N15" s="325"/>
      <c r="O15" s="31"/>
    </row>
    <row r="16" spans="1:15" s="32" customFormat="1" ht="23.25" customHeight="1" x14ac:dyDescent="0.2">
      <c r="A16" s="29"/>
      <c r="B16" s="30"/>
      <c r="C16" s="33"/>
      <c r="D16" s="1334" t="s">
        <v>418</v>
      </c>
      <c r="E16" s="1334"/>
      <c r="F16" s="1334"/>
      <c r="G16" s="1334"/>
      <c r="H16" s="1334"/>
      <c r="I16" s="1334"/>
      <c r="J16" s="1334"/>
      <c r="K16" s="1334"/>
      <c r="L16" s="1334"/>
      <c r="M16" s="1334"/>
      <c r="N16" s="325"/>
      <c r="O16" s="31"/>
    </row>
    <row r="17" spans="1:19" s="32" customFormat="1" ht="3" customHeight="1" x14ac:dyDescent="0.2">
      <c r="A17" s="29"/>
      <c r="B17" s="30"/>
      <c r="C17" s="33"/>
      <c r="D17" s="208"/>
      <c r="E17" s="208"/>
      <c r="F17" s="208"/>
      <c r="G17" s="208"/>
      <c r="H17" s="208"/>
      <c r="I17" s="208"/>
      <c r="J17" s="208"/>
      <c r="K17" s="208"/>
      <c r="L17" s="208"/>
      <c r="M17" s="208"/>
      <c r="N17" s="325"/>
      <c r="O17" s="31"/>
    </row>
    <row r="18" spans="1:19" s="32" customFormat="1" ht="23.25" customHeight="1" x14ac:dyDescent="0.2">
      <c r="A18" s="29"/>
      <c r="B18" s="30"/>
      <c r="C18" s="33"/>
      <c r="D18" s="1336" t="s">
        <v>419</v>
      </c>
      <c r="E18" s="1334"/>
      <c r="F18" s="1334"/>
      <c r="G18" s="1334"/>
      <c r="H18" s="1334"/>
      <c r="I18" s="1334"/>
      <c r="J18" s="1334"/>
      <c r="K18" s="1334"/>
      <c r="L18" s="1334"/>
      <c r="M18" s="1334"/>
      <c r="N18" s="325"/>
      <c r="O18" s="31"/>
    </row>
    <row r="19" spans="1:19" s="32" customFormat="1" ht="3" customHeight="1" x14ac:dyDescent="0.2">
      <c r="A19" s="29"/>
      <c r="B19" s="30"/>
      <c r="C19" s="33"/>
      <c r="D19" s="208"/>
      <c r="E19" s="208"/>
      <c r="F19" s="208"/>
      <c r="G19" s="208"/>
      <c r="H19" s="208"/>
      <c r="I19" s="208"/>
      <c r="J19" s="208"/>
      <c r="K19" s="208"/>
      <c r="L19" s="208"/>
      <c r="M19" s="208"/>
      <c r="N19" s="325"/>
      <c r="O19" s="31"/>
    </row>
    <row r="20" spans="1:19" s="32" customFormat="1" ht="14.25" customHeight="1" x14ac:dyDescent="0.2">
      <c r="A20" s="29"/>
      <c r="B20" s="30"/>
      <c r="C20" s="33"/>
      <c r="D20" s="1334" t="s">
        <v>420</v>
      </c>
      <c r="E20" s="1334"/>
      <c r="F20" s="1334"/>
      <c r="G20" s="1334"/>
      <c r="H20" s="1334"/>
      <c r="I20" s="1334"/>
      <c r="J20" s="1334"/>
      <c r="K20" s="1334"/>
      <c r="L20" s="1334"/>
      <c r="M20" s="1334"/>
      <c r="N20" s="325"/>
      <c r="O20" s="31"/>
    </row>
    <row r="21" spans="1:19" s="32" customFormat="1" ht="3" customHeight="1" x14ac:dyDescent="0.2">
      <c r="A21" s="29"/>
      <c r="B21" s="30"/>
      <c r="C21" s="33"/>
      <c r="D21" s="208"/>
      <c r="E21" s="208"/>
      <c r="F21" s="208"/>
      <c r="G21" s="208"/>
      <c r="H21" s="208"/>
      <c r="I21" s="208"/>
      <c r="J21" s="208"/>
      <c r="K21" s="208"/>
      <c r="L21" s="208"/>
      <c r="M21" s="208"/>
      <c r="N21" s="325"/>
      <c r="O21" s="31"/>
    </row>
    <row r="22" spans="1:19" s="32" customFormat="1" ht="32.25" customHeight="1" x14ac:dyDescent="0.2">
      <c r="A22" s="29"/>
      <c r="B22" s="30"/>
      <c r="C22" s="33"/>
      <c r="D22" s="1334" t="s">
        <v>421</v>
      </c>
      <c r="E22" s="1334"/>
      <c r="F22" s="1334"/>
      <c r="G22" s="1334"/>
      <c r="H22" s="1334"/>
      <c r="I22" s="1334"/>
      <c r="J22" s="1334"/>
      <c r="K22" s="1334"/>
      <c r="L22" s="1334"/>
      <c r="M22" s="1334"/>
      <c r="N22" s="325"/>
      <c r="O22" s="31"/>
    </row>
    <row r="23" spans="1:19" s="32" customFormat="1" ht="3" customHeight="1" x14ac:dyDescent="0.2">
      <c r="A23" s="29"/>
      <c r="B23" s="30"/>
      <c r="C23" s="33"/>
      <c r="D23" s="208"/>
      <c r="E23" s="208"/>
      <c r="F23" s="208"/>
      <c r="G23" s="208"/>
      <c r="H23" s="208"/>
      <c r="I23" s="208"/>
      <c r="J23" s="208"/>
      <c r="K23" s="208"/>
      <c r="L23" s="208"/>
      <c r="M23" s="208"/>
      <c r="N23" s="325"/>
      <c r="O23" s="31"/>
    </row>
    <row r="24" spans="1:19" s="32" customFormat="1" ht="81.75" customHeight="1" x14ac:dyDescent="0.2">
      <c r="A24" s="29"/>
      <c r="B24" s="30"/>
      <c r="C24" s="33"/>
      <c r="D24" s="1334" t="s">
        <v>284</v>
      </c>
      <c r="E24" s="1334"/>
      <c r="F24" s="1334"/>
      <c r="G24" s="1334"/>
      <c r="H24" s="1334"/>
      <c r="I24" s="1334"/>
      <c r="J24" s="1334"/>
      <c r="K24" s="1334"/>
      <c r="L24" s="1334"/>
      <c r="M24" s="1334"/>
      <c r="N24" s="325"/>
      <c r="O24" s="31"/>
    </row>
    <row r="25" spans="1:19" s="32" customFormat="1" ht="3" customHeight="1" x14ac:dyDescent="0.2">
      <c r="A25" s="29"/>
      <c r="B25" s="30"/>
      <c r="C25" s="33"/>
      <c r="D25" s="208"/>
      <c r="E25" s="208"/>
      <c r="F25" s="208"/>
      <c r="G25" s="208"/>
      <c r="H25" s="208"/>
      <c r="I25" s="208"/>
      <c r="J25" s="208"/>
      <c r="K25" s="208"/>
      <c r="L25" s="208"/>
      <c r="M25" s="208"/>
      <c r="N25" s="325"/>
      <c r="O25" s="31"/>
    </row>
    <row r="26" spans="1:19" s="32" customFormat="1" ht="105.75" customHeight="1" x14ac:dyDescent="0.2">
      <c r="A26" s="29"/>
      <c r="B26" s="30"/>
      <c r="C26" s="33"/>
      <c r="D26" s="1339" t="s">
        <v>393</v>
      </c>
      <c r="E26" s="1339"/>
      <c r="F26" s="1339"/>
      <c r="G26" s="1339"/>
      <c r="H26" s="1339"/>
      <c r="I26" s="1339"/>
      <c r="J26" s="1339"/>
      <c r="K26" s="1339"/>
      <c r="L26" s="1339"/>
      <c r="M26" s="1339"/>
      <c r="N26" s="325"/>
      <c r="O26" s="31"/>
    </row>
    <row r="27" spans="1:19" s="32" customFormat="1" ht="3" customHeight="1" x14ac:dyDescent="0.2">
      <c r="A27" s="29"/>
      <c r="B27" s="30"/>
      <c r="C27" s="33"/>
      <c r="D27" s="44"/>
      <c r="E27" s="44"/>
      <c r="F27" s="44"/>
      <c r="G27" s="44"/>
      <c r="H27" s="44"/>
      <c r="I27" s="44"/>
      <c r="J27" s="45"/>
      <c r="K27" s="45"/>
      <c r="L27" s="45"/>
      <c r="M27" s="46"/>
      <c r="N27" s="325"/>
      <c r="O27" s="31"/>
    </row>
    <row r="28" spans="1:19" s="32" customFormat="1" ht="57" customHeight="1" x14ac:dyDescent="0.2">
      <c r="A28" s="29"/>
      <c r="B28" s="30"/>
      <c r="C28" s="35"/>
      <c r="D28" s="1334" t="s">
        <v>53</v>
      </c>
      <c r="E28" s="1342"/>
      <c r="F28" s="1342"/>
      <c r="G28" s="1342"/>
      <c r="H28" s="1342"/>
      <c r="I28" s="1342"/>
      <c r="J28" s="1342"/>
      <c r="K28" s="1342"/>
      <c r="L28" s="1342"/>
      <c r="M28" s="1342"/>
      <c r="N28" s="325"/>
      <c r="O28" s="31"/>
      <c r="S28" s="32" t="s">
        <v>34</v>
      </c>
    </row>
    <row r="29" spans="1:19" s="32" customFormat="1" ht="3" customHeight="1" x14ac:dyDescent="0.2">
      <c r="A29" s="29"/>
      <c r="B29" s="30"/>
      <c r="C29" s="35"/>
      <c r="D29" s="209"/>
      <c r="E29" s="209"/>
      <c r="F29" s="209"/>
      <c r="G29" s="209"/>
      <c r="H29" s="209"/>
      <c r="I29" s="209"/>
      <c r="J29" s="209"/>
      <c r="K29" s="209"/>
      <c r="L29" s="209"/>
      <c r="M29" s="209"/>
      <c r="N29" s="325"/>
      <c r="O29" s="31"/>
    </row>
    <row r="30" spans="1:19" s="32" customFormat="1" ht="34.5" customHeight="1" x14ac:dyDescent="0.2">
      <c r="A30" s="29"/>
      <c r="B30" s="30"/>
      <c r="C30" s="35"/>
      <c r="D30" s="1334" t="s">
        <v>52</v>
      </c>
      <c r="E30" s="1342"/>
      <c r="F30" s="1342"/>
      <c r="G30" s="1342"/>
      <c r="H30" s="1342"/>
      <c r="I30" s="1342"/>
      <c r="J30" s="1342"/>
      <c r="K30" s="1342"/>
      <c r="L30" s="1342"/>
      <c r="M30" s="1342"/>
      <c r="N30" s="325"/>
      <c r="O30" s="31"/>
    </row>
    <row r="31" spans="1:19" s="32" customFormat="1" ht="30.75" customHeight="1" x14ac:dyDescent="0.2">
      <c r="A31" s="29"/>
      <c r="B31" s="30"/>
      <c r="C31" s="37"/>
      <c r="D31" s="72"/>
      <c r="E31" s="72"/>
      <c r="F31" s="72"/>
      <c r="G31" s="72"/>
      <c r="H31" s="72"/>
      <c r="I31" s="72"/>
      <c r="J31" s="72"/>
      <c r="K31" s="72"/>
      <c r="L31" s="72"/>
      <c r="M31" s="72"/>
      <c r="N31" s="325"/>
      <c r="O31" s="31"/>
    </row>
    <row r="32" spans="1:19" s="32" customFormat="1" ht="13.5" customHeight="1" x14ac:dyDescent="0.2">
      <c r="A32" s="29"/>
      <c r="B32" s="30"/>
      <c r="C32" s="37"/>
      <c r="D32" s="313"/>
      <c r="E32" s="313"/>
      <c r="F32" s="313"/>
      <c r="G32" s="314"/>
      <c r="H32" s="315" t="s">
        <v>17</v>
      </c>
      <c r="I32" s="312"/>
      <c r="J32" s="40"/>
      <c r="K32" s="314"/>
      <c r="L32" s="315" t="s">
        <v>24</v>
      </c>
      <c r="M32" s="312"/>
      <c r="N32" s="325"/>
      <c r="O32" s="31"/>
    </row>
    <row r="33" spans="1:16" s="32" customFormat="1" ht="6" customHeight="1" x14ac:dyDescent="0.2">
      <c r="A33" s="29"/>
      <c r="B33" s="30"/>
      <c r="C33" s="37"/>
      <c r="D33" s="316"/>
      <c r="E33" s="38"/>
      <c r="F33" s="38"/>
      <c r="G33" s="40"/>
      <c r="H33" s="39"/>
      <c r="I33" s="40"/>
      <c r="J33" s="40"/>
      <c r="K33" s="318"/>
      <c r="L33" s="319"/>
      <c r="M33" s="40"/>
      <c r="N33" s="325"/>
      <c r="O33" s="31"/>
    </row>
    <row r="34" spans="1:16" s="32" customFormat="1" ht="11.25" x14ac:dyDescent="0.2">
      <c r="A34" s="29"/>
      <c r="B34" s="30"/>
      <c r="C34" s="36"/>
      <c r="D34" s="317" t="s">
        <v>44</v>
      </c>
      <c r="E34" s="38" t="s">
        <v>36</v>
      </c>
      <c r="F34" s="38"/>
      <c r="G34" s="38"/>
      <c r="H34" s="39"/>
      <c r="I34" s="38"/>
      <c r="J34" s="40"/>
      <c r="K34" s="320"/>
      <c r="L34" s="40"/>
      <c r="M34" s="40"/>
      <c r="N34" s="325"/>
      <c r="O34" s="31"/>
    </row>
    <row r="35" spans="1:16" s="32" customFormat="1" ht="11.25" customHeight="1" x14ac:dyDescent="0.2">
      <c r="A35" s="29"/>
      <c r="B35" s="30"/>
      <c r="C35" s="37"/>
      <c r="D35" s="317" t="s">
        <v>3</v>
      </c>
      <c r="E35" s="38" t="s">
        <v>37</v>
      </c>
      <c r="F35" s="38"/>
      <c r="G35" s="40"/>
      <c r="H35" s="39"/>
      <c r="I35" s="40"/>
      <c r="J35" s="40"/>
      <c r="K35" s="320"/>
      <c r="L35" s="976">
        <f>+capa!D57</f>
        <v>43220</v>
      </c>
      <c r="M35" s="1028"/>
      <c r="N35" s="325"/>
      <c r="O35" s="31"/>
    </row>
    <row r="36" spans="1:16" s="32" customFormat="1" ht="11.25" x14ac:dyDescent="0.2">
      <c r="A36" s="29"/>
      <c r="B36" s="30"/>
      <c r="C36" s="37"/>
      <c r="D36" s="317" t="s">
        <v>40</v>
      </c>
      <c r="E36" s="38" t="s">
        <v>39</v>
      </c>
      <c r="F36" s="38"/>
      <c r="G36" s="40"/>
      <c r="H36" s="39"/>
      <c r="I36" s="40"/>
      <c r="J36" s="40"/>
      <c r="K36" s="930"/>
      <c r="L36" s="931"/>
      <c r="M36" s="931"/>
      <c r="N36" s="325"/>
      <c r="O36" s="31"/>
    </row>
    <row r="37" spans="1:16" s="32" customFormat="1" ht="12.75" customHeight="1" x14ac:dyDescent="0.2">
      <c r="A37" s="29"/>
      <c r="B37" s="30"/>
      <c r="C37" s="36"/>
      <c r="D37" s="317" t="s">
        <v>41</v>
      </c>
      <c r="E37" s="38" t="s">
        <v>20</v>
      </c>
      <c r="F37" s="38"/>
      <c r="G37" s="38"/>
      <c r="H37" s="39"/>
      <c r="I37" s="38"/>
      <c r="J37" s="40"/>
      <c r="K37" s="1340"/>
      <c r="L37" s="1341"/>
      <c r="M37" s="1341"/>
      <c r="N37" s="325"/>
      <c r="O37" s="31"/>
    </row>
    <row r="38" spans="1:16" s="32" customFormat="1" ht="11.25" x14ac:dyDescent="0.2">
      <c r="A38" s="29"/>
      <c r="B38" s="30"/>
      <c r="C38" s="36"/>
      <c r="D38" s="317" t="s">
        <v>15</v>
      </c>
      <c r="E38" s="38" t="s">
        <v>5</v>
      </c>
      <c r="F38" s="38"/>
      <c r="G38" s="38"/>
      <c r="H38" s="39"/>
      <c r="I38" s="38"/>
      <c r="J38" s="40"/>
      <c r="K38" s="1340"/>
      <c r="L38" s="1341"/>
      <c r="M38" s="1341"/>
      <c r="N38" s="325"/>
      <c r="O38" s="31"/>
    </row>
    <row r="39" spans="1:16" s="32" customFormat="1" ht="8.25" customHeight="1" x14ac:dyDescent="0.2">
      <c r="A39" s="29"/>
      <c r="B39" s="30"/>
      <c r="C39" s="30"/>
      <c r="D39" s="30"/>
      <c r="E39" s="30"/>
      <c r="F39" s="30"/>
      <c r="G39" s="30"/>
      <c r="H39" s="30"/>
      <c r="I39" s="30"/>
      <c r="J39" s="30"/>
      <c r="K39" s="25"/>
      <c r="L39" s="30"/>
      <c r="M39" s="30"/>
      <c r="N39" s="325"/>
      <c r="O39" s="31"/>
    </row>
    <row r="40" spans="1:16" ht="13.5" customHeight="1" x14ac:dyDescent="0.2">
      <c r="A40" s="24"/>
      <c r="B40" s="28"/>
      <c r="C40" s="26"/>
      <c r="D40" s="26"/>
      <c r="E40" s="20"/>
      <c r="F40" s="25"/>
      <c r="G40" s="25"/>
      <c r="H40" s="25"/>
      <c r="I40" s="25"/>
      <c r="J40" s="25"/>
      <c r="L40" s="1337">
        <f>+[3]MES!$B$2</f>
        <v>43191</v>
      </c>
      <c r="M40" s="1338"/>
      <c r="N40" s="361">
        <v>3</v>
      </c>
      <c r="O40" s="168"/>
      <c r="P40" s="168"/>
    </row>
    <row r="48" spans="1:16" x14ac:dyDescent="0.2">
      <c r="C48" s="779"/>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181" customWidth="1"/>
    <col min="2" max="2" width="2.5703125" style="1181" customWidth="1"/>
    <col min="3" max="3" width="1" style="1181" customWidth="1"/>
    <col min="4" max="4" width="21.85546875" style="1181" customWidth="1"/>
    <col min="5" max="5" width="9.28515625" style="1181" customWidth="1"/>
    <col min="6" max="6" width="5.42578125" style="1181" customWidth="1"/>
    <col min="7" max="7" width="9.28515625" style="1181" customWidth="1"/>
    <col min="8" max="8" width="5.42578125" style="1181" customWidth="1"/>
    <col min="9" max="9" width="9.28515625" style="1181" customWidth="1"/>
    <col min="10" max="10" width="5.42578125" style="1181" customWidth="1"/>
    <col min="11" max="11" width="9.28515625" style="1181" customWidth="1"/>
    <col min="12" max="12" width="5.42578125" style="1181" customWidth="1"/>
    <col min="13" max="13" width="9.28515625" style="1181" customWidth="1"/>
    <col min="14" max="14" width="5.42578125" style="1181" customWidth="1"/>
    <col min="15" max="15" width="2.5703125" style="1181" customWidth="1"/>
    <col min="16" max="16" width="1" style="1181" customWidth="1"/>
    <col min="17" max="16384" width="9.140625" style="1181"/>
  </cols>
  <sheetData>
    <row r="1" spans="1:16" ht="13.5" customHeight="1" x14ac:dyDescent="0.2">
      <c r="A1" s="1218"/>
      <c r="B1" s="1234"/>
      <c r="C1" s="1234"/>
      <c r="D1" s="1235"/>
      <c r="E1" s="1234"/>
      <c r="F1" s="1234"/>
      <c r="G1" s="1234"/>
      <c r="H1" s="1234"/>
      <c r="I1" s="1343" t="s">
        <v>376</v>
      </c>
      <c r="J1" s="1343"/>
      <c r="K1" s="1343"/>
      <c r="L1" s="1343"/>
      <c r="M1" s="1343"/>
      <c r="N1" s="1343"/>
      <c r="O1" s="1233"/>
      <c r="P1" s="1183"/>
    </row>
    <row r="2" spans="1:16" ht="6" customHeight="1" x14ac:dyDescent="0.2">
      <c r="A2" s="1183"/>
      <c r="B2" s="1232"/>
      <c r="C2" s="1231"/>
      <c r="D2" s="1231"/>
      <c r="E2" s="1231"/>
      <c r="F2" s="1231"/>
      <c r="G2" s="1231"/>
      <c r="H2" s="1231"/>
      <c r="I2" s="1231"/>
      <c r="J2" s="1231"/>
      <c r="K2" s="1231"/>
      <c r="L2" s="1231"/>
      <c r="M2" s="1231"/>
      <c r="N2" s="1231"/>
      <c r="O2" s="1218"/>
      <c r="P2" s="1183"/>
    </row>
    <row r="3" spans="1:16" ht="13.5" customHeight="1" thickBot="1" x14ac:dyDescent="0.25">
      <c r="A3" s="1183"/>
      <c r="B3" s="1195"/>
      <c r="C3" s="1188"/>
      <c r="D3" s="1218"/>
      <c r="E3" s="1218"/>
      <c r="F3" s="1218"/>
      <c r="G3" s="1230"/>
      <c r="H3" s="1218"/>
      <c r="I3" s="1218"/>
      <c r="J3" s="1218"/>
      <c r="K3" s="1218"/>
      <c r="L3" s="1218"/>
      <c r="M3" s="1345" t="s">
        <v>73</v>
      </c>
      <c r="N3" s="1345"/>
      <c r="O3" s="1218"/>
      <c r="P3" s="1183"/>
    </row>
    <row r="4" spans="1:16" s="1210" customFormat="1" ht="13.5" customHeight="1" thickBot="1" x14ac:dyDescent="0.25">
      <c r="A4" s="1211"/>
      <c r="B4" s="1213"/>
      <c r="C4" s="1216" t="s">
        <v>177</v>
      </c>
      <c r="D4" s="1215"/>
      <c r="E4" s="1215"/>
      <c r="F4" s="1215"/>
      <c r="G4" s="1215"/>
      <c r="H4" s="1215"/>
      <c r="I4" s="1215"/>
      <c r="J4" s="1215"/>
      <c r="K4" s="1215"/>
      <c r="L4" s="1215"/>
      <c r="M4" s="1215"/>
      <c r="N4" s="1214"/>
      <c r="O4" s="1218"/>
      <c r="P4" s="1211"/>
    </row>
    <row r="5" spans="1:16" ht="3.75" customHeight="1" x14ac:dyDescent="0.2">
      <c r="A5" s="1183"/>
      <c r="B5" s="1228"/>
      <c r="C5" s="1346" t="s">
        <v>155</v>
      </c>
      <c r="D5" s="1347"/>
      <c r="E5" s="1229"/>
      <c r="F5" s="1229"/>
      <c r="G5" s="1229"/>
      <c r="H5" s="1229"/>
      <c r="I5" s="1229"/>
      <c r="J5" s="1229"/>
      <c r="K5" s="1188"/>
      <c r="L5" s="1229"/>
      <c r="M5" s="1229"/>
      <c r="N5" s="1229"/>
      <c r="O5" s="1218"/>
      <c r="P5" s="1183"/>
    </row>
    <row r="6" spans="1:16" ht="13.5" customHeight="1" x14ac:dyDescent="0.2">
      <c r="A6" s="1183"/>
      <c r="B6" s="1228"/>
      <c r="C6" s="1347"/>
      <c r="D6" s="1347"/>
      <c r="E6" s="1209">
        <f>+[2]TRIM!$E$6</f>
        <v>2016</v>
      </c>
      <c r="F6" s="1207" t="str">
        <f>+[2]TRIM!$F$6</f>
        <v xml:space="preserve"> </v>
      </c>
      <c r="G6" s="1209" t="str">
        <f>+[2]TRIM!$G$6</f>
        <v xml:space="preserve"> </v>
      </c>
      <c r="H6" s="1207" t="str">
        <f>+[2]TRIM!$H$6</f>
        <v xml:space="preserve"> </v>
      </c>
      <c r="I6" s="1208"/>
      <c r="J6" s="1207">
        <f>+[2]TRIM!$J$6</f>
        <v>2017</v>
      </c>
      <c r="K6" s="1206" t="str">
        <f>+[2]TRIM!$K$6</f>
        <v xml:space="preserve"> </v>
      </c>
      <c r="L6" s="1205" t="str">
        <f>+[2]TRIM!$L$6</f>
        <v xml:space="preserve"> </v>
      </c>
      <c r="M6" s="1205" t="str">
        <f>+[2]TRIM!$M$6</f>
        <v xml:space="preserve"> </v>
      </c>
      <c r="N6" s="1204"/>
      <c r="O6" s="1218"/>
      <c r="P6" s="1183"/>
    </row>
    <row r="7" spans="1:16" x14ac:dyDescent="0.2">
      <c r="A7" s="1183"/>
      <c r="B7" s="1228"/>
      <c r="C7" s="1189"/>
      <c r="D7" s="1189"/>
      <c r="E7" s="1344" t="str">
        <f>+'[2]6populacao1'!E7</f>
        <v>4.º trimestre</v>
      </c>
      <c r="F7" s="1344"/>
      <c r="G7" s="1344" t="str">
        <f>+'[2]6populacao1'!G7</f>
        <v>1.º trimestre</v>
      </c>
      <c r="H7" s="1344"/>
      <c r="I7" s="1344" t="str">
        <f>+'[2]6populacao1'!I7</f>
        <v>2.º trimestre</v>
      </c>
      <c r="J7" s="1344"/>
      <c r="K7" s="1344" t="str">
        <f>+'[2]6populacao1'!K7</f>
        <v>3.º trimestre</v>
      </c>
      <c r="L7" s="1344"/>
      <c r="M7" s="1344" t="str">
        <f>+'[2]6populacao1'!M7</f>
        <v>4.º trimestre</v>
      </c>
      <c r="N7" s="1344"/>
      <c r="O7" s="1218"/>
      <c r="P7" s="1183"/>
    </row>
    <row r="8" spans="1:16" s="1223" customFormat="1" ht="18" customHeight="1" x14ac:dyDescent="0.2">
      <c r="A8" s="1224"/>
      <c r="B8" s="1226"/>
      <c r="C8" s="1348" t="s">
        <v>2</v>
      </c>
      <c r="D8" s="1348"/>
      <c r="E8" s="1349">
        <f>+'[2]6populacao1'!E8</f>
        <v>10294.200000000001</v>
      </c>
      <c r="F8" s="1349"/>
      <c r="G8" s="1349">
        <f>+'[2]6populacao1'!G8</f>
        <v>10294.1</v>
      </c>
      <c r="H8" s="1349"/>
      <c r="I8" s="1349">
        <f>+'[2]6populacao1'!I8</f>
        <v>10286.4</v>
      </c>
      <c r="J8" s="1349"/>
      <c r="K8" s="1349">
        <f>+'[2]6populacao1'!K8</f>
        <v>10281.6</v>
      </c>
      <c r="L8" s="1349"/>
      <c r="M8" s="1350">
        <f>+'[2]6populacao1'!M8</f>
        <v>10278.1</v>
      </c>
      <c r="N8" s="1350"/>
      <c r="O8" s="1218"/>
      <c r="P8" s="1224"/>
    </row>
    <row r="9" spans="1:16" ht="14.25" customHeight="1" x14ac:dyDescent="0.2">
      <c r="A9" s="1183"/>
      <c r="B9" s="1195"/>
      <c r="C9" s="755" t="s">
        <v>72</v>
      </c>
      <c r="D9" s="1182"/>
      <c r="E9" s="1351">
        <f>+'[2]6populacao1'!E9</f>
        <v>4870.3999999999996</v>
      </c>
      <c r="F9" s="1351"/>
      <c r="G9" s="1351">
        <f>+'[2]6populacao1'!G9</f>
        <v>4870.5</v>
      </c>
      <c r="H9" s="1351"/>
      <c r="I9" s="1351">
        <f>+'[2]6populacao1'!I9</f>
        <v>4865.5</v>
      </c>
      <c r="J9" s="1351"/>
      <c r="K9" s="1351">
        <f>+'[2]6populacao1'!K9</f>
        <v>4862.2</v>
      </c>
      <c r="L9" s="1351"/>
      <c r="M9" s="1352">
        <f>+'[2]6populacao1'!M9</f>
        <v>4859.5</v>
      </c>
      <c r="N9" s="1352"/>
      <c r="O9" s="1184"/>
      <c r="P9" s="1183"/>
    </row>
    <row r="10" spans="1:16" ht="14.25" customHeight="1" x14ac:dyDescent="0.2">
      <c r="A10" s="1183"/>
      <c r="B10" s="1195"/>
      <c r="C10" s="755" t="s">
        <v>71</v>
      </c>
      <c r="D10" s="1182"/>
      <c r="E10" s="1351">
        <f>+'[2]6populacao1'!E10</f>
        <v>5423.8</v>
      </c>
      <c r="F10" s="1351"/>
      <c r="G10" s="1351">
        <f>+'[2]6populacao1'!G10</f>
        <v>5423.6</v>
      </c>
      <c r="H10" s="1351"/>
      <c r="I10" s="1351">
        <f>+'[2]6populacao1'!I10</f>
        <v>5420.9</v>
      </c>
      <c r="J10" s="1351"/>
      <c r="K10" s="1351">
        <f>+'[2]6populacao1'!K10</f>
        <v>5419.4</v>
      </c>
      <c r="L10" s="1351"/>
      <c r="M10" s="1352">
        <f>+'[2]6populacao1'!M10</f>
        <v>5418.7</v>
      </c>
      <c r="N10" s="1352"/>
      <c r="O10" s="1184"/>
      <c r="P10" s="1183"/>
    </row>
    <row r="11" spans="1:16" ht="18.75" customHeight="1" x14ac:dyDescent="0.2">
      <c r="A11" s="1183"/>
      <c r="B11" s="1195"/>
      <c r="C11" s="755" t="s">
        <v>176</v>
      </c>
      <c r="D11" s="1227"/>
      <c r="E11" s="1351">
        <f>+'[2]6populacao1'!E11</f>
        <v>1440</v>
      </c>
      <c r="F11" s="1351"/>
      <c r="G11" s="1351">
        <f>+'[2]6populacao1'!G11</f>
        <v>1438.8</v>
      </c>
      <c r="H11" s="1351"/>
      <c r="I11" s="1351">
        <f>+'[2]6populacao1'!I11</f>
        <v>1433.5</v>
      </c>
      <c r="J11" s="1351"/>
      <c r="K11" s="1351">
        <f>+'[2]6populacao1'!K11</f>
        <v>1429.1</v>
      </c>
      <c r="L11" s="1351"/>
      <c r="M11" s="1352">
        <f>+'[2]6populacao1'!M11</f>
        <v>1426.2</v>
      </c>
      <c r="N11" s="1352"/>
      <c r="O11" s="1184"/>
      <c r="P11" s="1183"/>
    </row>
    <row r="12" spans="1:16" ht="13.5" customHeight="1" x14ac:dyDescent="0.2">
      <c r="A12" s="1183"/>
      <c r="B12" s="1195"/>
      <c r="C12" s="755" t="s">
        <v>156</v>
      </c>
      <c r="D12" s="1182"/>
      <c r="E12" s="1351">
        <f>+'[2]6populacao1'!E12</f>
        <v>1094.4000000000001</v>
      </c>
      <c r="F12" s="1351"/>
      <c r="G12" s="1351">
        <f>+'[2]6populacao1'!G12</f>
        <v>1094.5</v>
      </c>
      <c r="H12" s="1351"/>
      <c r="I12" s="1351">
        <f>+'[2]6populacao1'!I12</f>
        <v>1093.3</v>
      </c>
      <c r="J12" s="1351"/>
      <c r="K12" s="1351">
        <f>+'[2]6populacao1'!K12</f>
        <v>1091.8</v>
      </c>
      <c r="L12" s="1351"/>
      <c r="M12" s="1352">
        <f>+'[2]6populacao1'!M12</f>
        <v>1090.2</v>
      </c>
      <c r="N12" s="1352"/>
      <c r="O12" s="1184"/>
      <c r="P12" s="1183"/>
    </row>
    <row r="13" spans="1:16" ht="13.5" customHeight="1" x14ac:dyDescent="0.2">
      <c r="A13" s="1183"/>
      <c r="B13" s="1195"/>
      <c r="C13" s="755" t="s">
        <v>157</v>
      </c>
      <c r="D13" s="1182"/>
      <c r="E13" s="1351">
        <f>+'[2]6populacao1'!E13</f>
        <v>2708.2</v>
      </c>
      <c r="F13" s="1351"/>
      <c r="G13" s="1351">
        <f>+'[2]6populacao1'!G13</f>
        <v>2696.9</v>
      </c>
      <c r="H13" s="1351"/>
      <c r="I13" s="1351">
        <f>+'[2]6populacao1'!I13</f>
        <v>2682.3</v>
      </c>
      <c r="J13" s="1351"/>
      <c r="K13" s="1351">
        <f>+'[2]6populacao1'!K13</f>
        <v>2667.1</v>
      </c>
      <c r="L13" s="1351"/>
      <c r="M13" s="1352">
        <f>+'[2]6populacao1'!M13</f>
        <v>2652.3</v>
      </c>
      <c r="N13" s="1352"/>
      <c r="O13" s="1184"/>
      <c r="P13" s="1183"/>
    </row>
    <row r="14" spans="1:16" ht="13.5" customHeight="1" x14ac:dyDescent="0.2">
      <c r="A14" s="1183"/>
      <c r="B14" s="1195"/>
      <c r="C14" s="755" t="s">
        <v>158</v>
      </c>
      <c r="D14" s="1182"/>
      <c r="E14" s="1351">
        <f>+'[2]6populacao1'!E14</f>
        <v>5051.6000000000004</v>
      </c>
      <c r="F14" s="1351"/>
      <c r="G14" s="1351">
        <f>+'[2]6populacao1'!G14</f>
        <v>5063.8</v>
      </c>
      <c r="H14" s="1351"/>
      <c r="I14" s="1351">
        <f>+'[2]6populacao1'!I14</f>
        <v>5077.3999999999996</v>
      </c>
      <c r="J14" s="1351"/>
      <c r="K14" s="1351">
        <f>+'[2]6populacao1'!K14</f>
        <v>5093.6000000000004</v>
      </c>
      <c r="L14" s="1351"/>
      <c r="M14" s="1352">
        <f>+'[2]6populacao1'!M14</f>
        <v>5109.3999999999996</v>
      </c>
      <c r="N14" s="1352"/>
      <c r="O14" s="1184"/>
      <c r="P14" s="1183"/>
    </row>
    <row r="15" spans="1:16" s="1223" customFormat="1" ht="18" customHeight="1" x14ac:dyDescent="0.2">
      <c r="A15" s="1224"/>
      <c r="B15" s="1226"/>
      <c r="C15" s="1348" t="s">
        <v>175</v>
      </c>
      <c r="D15" s="1348"/>
      <c r="E15" s="1349">
        <f>+'[2]6populacao1'!E15</f>
        <v>5186.8</v>
      </c>
      <c r="F15" s="1349"/>
      <c r="G15" s="1349">
        <f>+'[2]6populacao1'!G15</f>
        <v>5182</v>
      </c>
      <c r="H15" s="1349"/>
      <c r="I15" s="1349">
        <f>+'[2]6populacao1'!I15</f>
        <v>5221.8</v>
      </c>
      <c r="J15" s="1349"/>
      <c r="K15" s="1349">
        <f>+'[2]6populacao1'!K15</f>
        <v>5247</v>
      </c>
      <c r="L15" s="1349"/>
      <c r="M15" s="1350">
        <f>+'[2]6populacao1'!M15</f>
        <v>5226.8999999999996</v>
      </c>
      <c r="N15" s="1350"/>
      <c r="O15" s="1225"/>
      <c r="P15" s="1224"/>
    </row>
    <row r="16" spans="1:16" ht="13.5" customHeight="1" x14ac:dyDescent="0.2">
      <c r="A16" s="1183"/>
      <c r="B16" s="1195"/>
      <c r="C16" s="755" t="s">
        <v>72</v>
      </c>
      <c r="D16" s="1182"/>
      <c r="E16" s="1351">
        <f>+'[2]6populacao1'!E16</f>
        <v>2652.7</v>
      </c>
      <c r="F16" s="1351"/>
      <c r="G16" s="1351">
        <f>+'[2]6populacao1'!G16</f>
        <v>2647.7</v>
      </c>
      <c r="H16" s="1351"/>
      <c r="I16" s="1351">
        <f>+'[2]6populacao1'!I16</f>
        <v>2668.1</v>
      </c>
      <c r="J16" s="1351"/>
      <c r="K16" s="1351">
        <f>+'[2]6populacao1'!K16</f>
        <v>2678.9</v>
      </c>
      <c r="L16" s="1351"/>
      <c r="M16" s="1352">
        <f>+'[2]6populacao1'!M16</f>
        <v>2671.3</v>
      </c>
      <c r="N16" s="1352"/>
      <c r="O16" s="1184"/>
      <c r="P16" s="1183"/>
    </row>
    <row r="17" spans="1:16" ht="13.5" customHeight="1" x14ac:dyDescent="0.2">
      <c r="A17" s="1183"/>
      <c r="B17" s="1195"/>
      <c r="C17" s="755" t="s">
        <v>71</v>
      </c>
      <c r="D17" s="1182"/>
      <c r="E17" s="1351">
        <f>+'[2]6populacao1'!E17</f>
        <v>2534.1</v>
      </c>
      <c r="F17" s="1351"/>
      <c r="G17" s="1351">
        <f>+'[2]6populacao1'!G17</f>
        <v>2534.3000000000002</v>
      </c>
      <c r="H17" s="1351"/>
      <c r="I17" s="1351">
        <f>+'[2]6populacao1'!I17</f>
        <v>2553.6999999999998</v>
      </c>
      <c r="J17" s="1351"/>
      <c r="K17" s="1351">
        <f>+'[2]6populacao1'!K17</f>
        <v>2568.1</v>
      </c>
      <c r="L17" s="1351"/>
      <c r="M17" s="1352">
        <f>+'[2]6populacao1'!M17</f>
        <v>2555.6</v>
      </c>
      <c r="N17" s="1352"/>
      <c r="O17" s="1184"/>
      <c r="P17" s="1183"/>
    </row>
    <row r="18" spans="1:16" ht="18.75" customHeight="1" x14ac:dyDescent="0.2">
      <c r="A18" s="1183"/>
      <c r="B18" s="1195"/>
      <c r="C18" s="755" t="s">
        <v>156</v>
      </c>
      <c r="D18" s="1182"/>
      <c r="E18" s="1351">
        <f>+'[2]6populacao1'!E18</f>
        <v>366.8</v>
      </c>
      <c r="F18" s="1351"/>
      <c r="G18" s="1351">
        <f>+'[2]6populacao1'!G18</f>
        <v>365.6</v>
      </c>
      <c r="H18" s="1351"/>
      <c r="I18" s="1351">
        <f>+'[2]6populacao1'!I18</f>
        <v>356.2</v>
      </c>
      <c r="J18" s="1351"/>
      <c r="K18" s="1351">
        <f>+'[2]6populacao1'!K18</f>
        <v>384.3</v>
      </c>
      <c r="L18" s="1351"/>
      <c r="M18" s="1352">
        <f>+'[2]6populacao1'!M18</f>
        <v>378.9</v>
      </c>
      <c r="N18" s="1352"/>
      <c r="O18" s="1184"/>
      <c r="P18" s="1183"/>
    </row>
    <row r="19" spans="1:16" ht="13.5" customHeight="1" x14ac:dyDescent="0.2">
      <c r="A19" s="1183"/>
      <c r="B19" s="1195"/>
      <c r="C19" s="755" t="s">
        <v>157</v>
      </c>
      <c r="D19" s="1182"/>
      <c r="E19" s="1351">
        <f>+'[2]6populacao1'!E19</f>
        <v>2465.9</v>
      </c>
      <c r="F19" s="1351"/>
      <c r="G19" s="1351">
        <f>+'[2]6populacao1'!G19</f>
        <v>2453.4</v>
      </c>
      <c r="H19" s="1351"/>
      <c r="I19" s="1351">
        <f>+'[2]6populacao1'!I19</f>
        <v>2451.1999999999998</v>
      </c>
      <c r="J19" s="1351"/>
      <c r="K19" s="1351">
        <f>+'[2]6populacao1'!K19</f>
        <v>2435.6999999999998</v>
      </c>
      <c r="L19" s="1351"/>
      <c r="M19" s="1352">
        <f>+'[2]6populacao1'!M19</f>
        <v>2423.3000000000002</v>
      </c>
      <c r="N19" s="1352"/>
      <c r="O19" s="1184"/>
      <c r="P19" s="1183"/>
    </row>
    <row r="20" spans="1:16" ht="13.5" customHeight="1" x14ac:dyDescent="0.2">
      <c r="A20" s="1183"/>
      <c r="B20" s="1195"/>
      <c r="C20" s="755" t="s">
        <v>158</v>
      </c>
      <c r="D20" s="1182"/>
      <c r="E20" s="1351">
        <f>+'[2]6populacao1'!E20</f>
        <v>2354.1</v>
      </c>
      <c r="F20" s="1351"/>
      <c r="G20" s="1351">
        <f>+'[2]6populacao1'!G20</f>
        <v>2363</v>
      </c>
      <c r="H20" s="1351"/>
      <c r="I20" s="1351">
        <f>+'[2]6populacao1'!I20</f>
        <v>2414.3000000000002</v>
      </c>
      <c r="J20" s="1351"/>
      <c r="K20" s="1351">
        <f>+'[2]6populacao1'!K20</f>
        <v>2426.9</v>
      </c>
      <c r="L20" s="1351"/>
      <c r="M20" s="1352">
        <f>+'[2]6populacao1'!M20</f>
        <v>2424.8000000000002</v>
      </c>
      <c r="N20" s="1352"/>
      <c r="O20" s="1184"/>
      <c r="P20" s="1183"/>
    </row>
    <row r="21" spans="1:16" s="1219" customFormat="1" ht="18" customHeight="1" x14ac:dyDescent="0.2">
      <c r="A21" s="1220"/>
      <c r="B21" s="1222"/>
      <c r="C21" s="1348" t="s">
        <v>504</v>
      </c>
      <c r="D21" s="1348"/>
      <c r="E21" s="1353">
        <f>+'[2]6populacao1'!E21</f>
        <v>58.6</v>
      </c>
      <c r="F21" s="1353"/>
      <c r="G21" s="1353">
        <f>+'[2]6populacao1'!G21</f>
        <v>58.5</v>
      </c>
      <c r="H21" s="1353"/>
      <c r="I21" s="1353">
        <f>+'[2]6populacao1'!I21</f>
        <v>59</v>
      </c>
      <c r="J21" s="1353"/>
      <c r="K21" s="1353">
        <f>+'[2]6populacao1'!K21</f>
        <v>59.3</v>
      </c>
      <c r="L21" s="1353"/>
      <c r="M21" s="1354">
        <f>+'[2]6populacao1'!M21</f>
        <v>59</v>
      </c>
      <c r="N21" s="1354"/>
      <c r="O21" s="1221"/>
      <c r="P21" s="1220"/>
    </row>
    <row r="22" spans="1:16" ht="13.5" customHeight="1" x14ac:dyDescent="0.2">
      <c r="A22" s="1183"/>
      <c r="B22" s="1195"/>
      <c r="C22" s="755" t="s">
        <v>72</v>
      </c>
      <c r="D22" s="1182"/>
      <c r="E22" s="1351">
        <f>+'[2]6populacao1'!E22</f>
        <v>64.2</v>
      </c>
      <c r="F22" s="1351"/>
      <c r="G22" s="1351">
        <f>+'[2]6populacao1'!G22</f>
        <v>64</v>
      </c>
      <c r="H22" s="1351"/>
      <c r="I22" s="1351">
        <f>+'[2]6populacao1'!I22</f>
        <v>64.599999999999994</v>
      </c>
      <c r="J22" s="1351"/>
      <c r="K22" s="1351">
        <f>+'[2]6populacao1'!K22</f>
        <v>64.900000000000006</v>
      </c>
      <c r="L22" s="1351"/>
      <c r="M22" s="1352">
        <f>+'[2]6populacao1'!M22</f>
        <v>64.7</v>
      </c>
      <c r="N22" s="1352"/>
      <c r="O22" s="1184"/>
      <c r="P22" s="1183"/>
    </row>
    <row r="23" spans="1:16" ht="13.5" customHeight="1" x14ac:dyDescent="0.2">
      <c r="A23" s="1183"/>
      <c r="B23" s="1195"/>
      <c r="C23" s="755" t="s">
        <v>71</v>
      </c>
      <c r="D23" s="1182"/>
      <c r="E23" s="1351">
        <f>+'[2]6populacao1'!E23</f>
        <v>53.7</v>
      </c>
      <c r="F23" s="1351"/>
      <c r="G23" s="1351">
        <f>+'[2]6populacao1'!G23</f>
        <v>53.7</v>
      </c>
      <c r="H23" s="1351"/>
      <c r="I23" s="1351">
        <f>+'[2]6populacao1'!I23</f>
        <v>54.1</v>
      </c>
      <c r="J23" s="1351"/>
      <c r="K23" s="1351">
        <f>+'[2]6populacao1'!K23</f>
        <v>54.4</v>
      </c>
      <c r="L23" s="1351"/>
      <c r="M23" s="1352">
        <f>+'[2]6populacao1'!M23</f>
        <v>54.1</v>
      </c>
      <c r="N23" s="1352"/>
      <c r="O23" s="1184"/>
      <c r="P23" s="1183"/>
    </row>
    <row r="24" spans="1:16" ht="18.75" customHeight="1" x14ac:dyDescent="0.2">
      <c r="A24" s="1183"/>
      <c r="B24" s="1195"/>
      <c r="C24" s="755" t="s">
        <v>171</v>
      </c>
      <c r="D24" s="1182"/>
      <c r="E24" s="1351">
        <f>+'[2]6populacao1'!E24</f>
        <v>73.900000000000006</v>
      </c>
      <c r="F24" s="1351"/>
      <c r="G24" s="1351">
        <f>+'[2]6populacao1'!G24</f>
        <v>74.099999999999994</v>
      </c>
      <c r="H24" s="1351"/>
      <c r="I24" s="1351">
        <f>+'[2]6populacao1'!I24</f>
        <v>74.400000000000006</v>
      </c>
      <c r="J24" s="1351"/>
      <c r="K24" s="1351">
        <f>+'[2]6populacao1'!K24</f>
        <v>75.099999999999994</v>
      </c>
      <c r="L24" s="1351"/>
      <c r="M24" s="1352">
        <f>+'[2]6populacao1'!M24</f>
        <v>75.099999999999994</v>
      </c>
      <c r="N24" s="1352"/>
      <c r="O24" s="1184"/>
      <c r="P24" s="1183"/>
    </row>
    <row r="25" spans="1:16" ht="13.5" customHeight="1" x14ac:dyDescent="0.2">
      <c r="A25" s="1183"/>
      <c r="B25" s="1195"/>
      <c r="C25" s="755" t="s">
        <v>156</v>
      </c>
      <c r="D25" s="1182"/>
      <c r="E25" s="1351">
        <f>+'[2]6populacao1'!E25</f>
        <v>33.5</v>
      </c>
      <c r="F25" s="1351"/>
      <c r="G25" s="1351">
        <f>+'[2]6populacao1'!G25</f>
        <v>33.4</v>
      </c>
      <c r="H25" s="1351"/>
      <c r="I25" s="1351">
        <f>+'[2]6populacao1'!I25</f>
        <v>32.6</v>
      </c>
      <c r="J25" s="1351"/>
      <c r="K25" s="1351">
        <f>+'[2]6populacao1'!K25</f>
        <v>35.200000000000003</v>
      </c>
      <c r="L25" s="1351"/>
      <c r="M25" s="1352">
        <f>+'[2]6populacao1'!M25</f>
        <v>34.799999999999997</v>
      </c>
      <c r="N25" s="1352"/>
      <c r="O25" s="1184"/>
      <c r="P25" s="1183"/>
    </row>
    <row r="26" spans="1:16" ht="13.5" customHeight="1" x14ac:dyDescent="0.2">
      <c r="A26" s="1183"/>
      <c r="B26" s="1195"/>
      <c r="C26" s="755" t="s">
        <v>157</v>
      </c>
      <c r="D26" s="1218"/>
      <c r="E26" s="1357">
        <f>+'[2]6populacao1'!E26</f>
        <v>91.1</v>
      </c>
      <c r="F26" s="1357"/>
      <c r="G26" s="1357">
        <f>+'[2]6populacao1'!G26</f>
        <v>91</v>
      </c>
      <c r="H26" s="1357"/>
      <c r="I26" s="1357">
        <f>+'[2]6populacao1'!I26</f>
        <v>91.4</v>
      </c>
      <c r="J26" s="1357"/>
      <c r="K26" s="1351">
        <f>+'[2]6populacao1'!K26</f>
        <v>91.3</v>
      </c>
      <c r="L26" s="1351"/>
      <c r="M26" s="1358">
        <f>+'[2]6populacao1'!M26</f>
        <v>91.4</v>
      </c>
      <c r="N26" s="1358"/>
      <c r="O26" s="1184"/>
      <c r="P26" s="1183"/>
    </row>
    <row r="27" spans="1:16" ht="13.5" customHeight="1" x14ac:dyDescent="0.2">
      <c r="A27" s="1183"/>
      <c r="B27" s="1195"/>
      <c r="C27" s="755" t="s">
        <v>158</v>
      </c>
      <c r="D27" s="1218"/>
      <c r="E27" s="1357">
        <f>+'[2]6populacao1'!E27</f>
        <v>46.6</v>
      </c>
      <c r="F27" s="1357"/>
      <c r="G27" s="1357">
        <f>+'[2]6populacao1'!G27</f>
        <v>46.7</v>
      </c>
      <c r="H27" s="1357"/>
      <c r="I27" s="1357">
        <f>+'[2]6populacao1'!I27</f>
        <v>47.6</v>
      </c>
      <c r="J27" s="1357"/>
      <c r="K27" s="1351">
        <f>+'[2]6populacao1'!K27</f>
        <v>47.6</v>
      </c>
      <c r="L27" s="1351"/>
      <c r="M27" s="1358">
        <f>+'[2]6populacao1'!M27</f>
        <v>47.5</v>
      </c>
      <c r="N27" s="1358"/>
      <c r="O27" s="1184"/>
      <c r="P27" s="1183"/>
    </row>
    <row r="28" spans="1:16" ht="13.5" customHeight="1" x14ac:dyDescent="0.2">
      <c r="A28" s="1183"/>
      <c r="B28" s="1195"/>
      <c r="C28" s="756" t="s">
        <v>174</v>
      </c>
      <c r="D28" s="1218"/>
      <c r="E28" s="757"/>
      <c r="F28" s="757"/>
      <c r="G28" s="757"/>
      <c r="H28" s="757"/>
      <c r="I28" s="757"/>
      <c r="J28" s="757"/>
      <c r="K28" s="757"/>
      <c r="L28" s="757"/>
      <c r="M28" s="757"/>
      <c r="N28" s="757"/>
      <c r="O28" s="1184"/>
      <c r="P28" s="1183"/>
    </row>
    <row r="29" spans="1:16" ht="15.75" customHeight="1" thickBot="1" x14ac:dyDescent="0.25">
      <c r="A29" s="1183"/>
      <c r="B29" s="1195"/>
      <c r="C29" s="1217"/>
      <c r="D29" s="1184"/>
      <c r="E29" s="1184"/>
      <c r="F29" s="1184"/>
      <c r="G29" s="1184"/>
      <c r="H29" s="1184"/>
      <c r="I29" s="1184"/>
      <c r="J29" s="1184"/>
      <c r="K29" s="1184"/>
      <c r="L29" s="1184"/>
      <c r="M29" s="1345"/>
      <c r="N29" s="1345"/>
      <c r="O29" s="1184"/>
      <c r="P29" s="1183"/>
    </row>
    <row r="30" spans="1:16" s="1210" customFormat="1" ht="13.5" customHeight="1" thickBot="1" x14ac:dyDescent="0.25">
      <c r="A30" s="1211"/>
      <c r="B30" s="1213"/>
      <c r="C30" s="1216" t="s">
        <v>503</v>
      </c>
      <c r="D30" s="1215"/>
      <c r="E30" s="1215"/>
      <c r="F30" s="1215"/>
      <c r="G30" s="1215"/>
      <c r="H30" s="1215"/>
      <c r="I30" s="1215"/>
      <c r="J30" s="1215"/>
      <c r="K30" s="1215"/>
      <c r="L30" s="1215"/>
      <c r="M30" s="1215"/>
      <c r="N30" s="1214"/>
      <c r="O30" s="1184"/>
      <c r="P30" s="1211"/>
    </row>
    <row r="31" spans="1:16" s="1210" customFormat="1" ht="3.75" customHeight="1" x14ac:dyDescent="0.2">
      <c r="A31" s="1211"/>
      <c r="B31" s="1213"/>
      <c r="C31" s="1356" t="s">
        <v>159</v>
      </c>
      <c r="D31" s="1356"/>
      <c r="E31" s="1212"/>
      <c r="F31" s="1212"/>
      <c r="G31" s="1212"/>
      <c r="H31" s="1212"/>
      <c r="I31" s="1212"/>
      <c r="J31" s="1212"/>
      <c r="K31" s="1212"/>
      <c r="L31" s="1212"/>
      <c r="M31" s="1212"/>
      <c r="N31" s="1212"/>
      <c r="O31" s="1184"/>
      <c r="P31" s="1211"/>
    </row>
    <row r="32" spans="1:16" ht="13.5" customHeight="1" x14ac:dyDescent="0.2">
      <c r="A32" s="1183"/>
      <c r="B32" s="1195"/>
      <c r="C32" s="1356"/>
      <c r="D32" s="1356"/>
      <c r="E32" s="1209">
        <f>+[2]TRIM!$E$6</f>
        <v>2016</v>
      </c>
      <c r="F32" s="1207" t="str">
        <f>+[2]TRIM!$F$6</f>
        <v xml:space="preserve"> </v>
      </c>
      <c r="G32" s="1209" t="str">
        <f>+[2]TRIM!$G$6</f>
        <v xml:space="preserve"> </v>
      </c>
      <c r="H32" s="1207" t="str">
        <f>+[2]TRIM!$H$6</f>
        <v xml:space="preserve"> </v>
      </c>
      <c r="I32" s="1208"/>
      <c r="J32" s="1207">
        <f>+[2]TRIM!$J$6</f>
        <v>2017</v>
      </c>
      <c r="K32" s="1206" t="str">
        <f>+[2]TRIM!$K$6</f>
        <v xml:space="preserve"> </v>
      </c>
      <c r="L32" s="1205" t="str">
        <f>+[2]TRIM!$L$6</f>
        <v xml:space="preserve"> </v>
      </c>
      <c r="M32" s="1205" t="str">
        <f>+[2]TRIM!$M$6</f>
        <v xml:space="preserve"> </v>
      </c>
      <c r="N32" s="1204"/>
      <c r="O32" s="1184"/>
      <c r="P32" s="1183"/>
    </row>
    <row r="33" spans="1:16" x14ac:dyDescent="0.2">
      <c r="A33" s="1183"/>
      <c r="B33" s="1195"/>
      <c r="C33" s="1189"/>
      <c r="D33" s="1189"/>
      <c r="E33" s="1344" t="str">
        <f>+E7</f>
        <v>4.º trimestre</v>
      </c>
      <c r="F33" s="1344"/>
      <c r="G33" s="1344" t="str">
        <f>+G7</f>
        <v>1.º trimestre</v>
      </c>
      <c r="H33" s="1344"/>
      <c r="I33" s="1344" t="str">
        <f>+I7</f>
        <v>2.º trimestre</v>
      </c>
      <c r="J33" s="1344"/>
      <c r="K33" s="1344" t="str">
        <f>+K7</f>
        <v>3.º trimestre</v>
      </c>
      <c r="L33" s="1344"/>
      <c r="M33" s="1344" t="str">
        <f>+M7</f>
        <v>4.º trimestre</v>
      </c>
      <c r="N33" s="1344"/>
      <c r="O33" s="1184"/>
      <c r="P33" s="1183"/>
    </row>
    <row r="34" spans="1:16" x14ac:dyDescent="0.2">
      <c r="A34" s="1183"/>
      <c r="B34" s="1195"/>
      <c r="C34" s="1189"/>
      <c r="D34" s="1189"/>
      <c r="E34" s="766" t="s">
        <v>160</v>
      </c>
      <c r="F34" s="766" t="s">
        <v>106</v>
      </c>
      <c r="G34" s="766" t="s">
        <v>160</v>
      </c>
      <c r="H34" s="766" t="s">
        <v>106</v>
      </c>
      <c r="I34" s="767" t="s">
        <v>160</v>
      </c>
      <c r="J34" s="767" t="s">
        <v>106</v>
      </c>
      <c r="K34" s="767" t="s">
        <v>160</v>
      </c>
      <c r="L34" s="767" t="s">
        <v>106</v>
      </c>
      <c r="M34" s="767" t="s">
        <v>160</v>
      </c>
      <c r="N34" s="767" t="s">
        <v>106</v>
      </c>
      <c r="O34" s="1184"/>
      <c r="P34" s="1183"/>
    </row>
    <row r="35" spans="1:16" ht="15" customHeight="1" x14ac:dyDescent="0.2">
      <c r="A35" s="1183"/>
      <c r="B35" s="1195"/>
      <c r="C35" s="1348" t="s">
        <v>2</v>
      </c>
      <c r="D35" s="1348"/>
      <c r="E35" s="1203">
        <f>+[4]ine!D88</f>
        <v>10294.200000000001</v>
      </c>
      <c r="F35" s="1203">
        <f>+E35/E35*100</f>
        <v>100</v>
      </c>
      <c r="G35" s="1202">
        <f>+[4]ine!E88</f>
        <v>10294.1</v>
      </c>
      <c r="H35" s="1203">
        <f>+G35/G35*100</f>
        <v>100</v>
      </c>
      <c r="I35" s="1202">
        <f>+[4]ine!F88</f>
        <v>10286.4</v>
      </c>
      <c r="J35" s="1203">
        <f>+I35/I35*100</f>
        <v>100</v>
      </c>
      <c r="K35" s="1202">
        <f>+[4]ine!G88</f>
        <v>10281.6</v>
      </c>
      <c r="L35" s="1203">
        <f>+K35/K35*100</f>
        <v>100</v>
      </c>
      <c r="M35" s="1202">
        <f>+[4]ine!H88</f>
        <v>10278.1</v>
      </c>
      <c r="N35" s="1202">
        <f>+M35/M35*100</f>
        <v>100</v>
      </c>
      <c r="O35" s="1184"/>
      <c r="P35" s="1183"/>
    </row>
    <row r="36" spans="1:16" ht="13.5" customHeight="1" x14ac:dyDescent="0.2">
      <c r="A36" s="1183"/>
      <c r="B36" s="1195"/>
      <c r="C36" s="758"/>
      <c r="D36" s="758" t="s">
        <v>176</v>
      </c>
      <c r="E36" s="1200">
        <f>+[4]ine!D89</f>
        <v>1440</v>
      </c>
      <c r="F36" s="1200">
        <f>+E36/E$35*100</f>
        <v>13.98845952089526</v>
      </c>
      <c r="G36" s="1199">
        <f>+[4]ine!E89</f>
        <v>1438.8</v>
      </c>
      <c r="H36" s="1200">
        <f>+G36/G$35*100</f>
        <v>13.976938246179849</v>
      </c>
      <c r="I36" s="1199">
        <f>+[4]ine!F89</f>
        <v>1433.5</v>
      </c>
      <c r="J36" s="1200">
        <f>+I36/I$35*100</f>
        <v>13.935876497122415</v>
      </c>
      <c r="K36" s="1199">
        <f>+[4]ine!G89</f>
        <v>1429.1</v>
      </c>
      <c r="L36" s="1200">
        <f>+K36/K$35*100</f>
        <v>13.899587612822906</v>
      </c>
      <c r="M36" s="1199">
        <f>+[4]ine!H89</f>
        <v>1426.2</v>
      </c>
      <c r="N36" s="1199">
        <f>+M36/M$35*100</f>
        <v>13.876105505881437</v>
      </c>
      <c r="O36" s="1184"/>
      <c r="P36" s="1183"/>
    </row>
    <row r="37" spans="1:16" ht="13.5" customHeight="1" x14ac:dyDescent="0.2">
      <c r="A37" s="1183"/>
      <c r="B37" s="1195"/>
      <c r="C37" s="758"/>
      <c r="D37" s="758" t="s">
        <v>502</v>
      </c>
      <c r="E37" s="1200">
        <f>+[4]ine!D90</f>
        <v>2176</v>
      </c>
      <c r="F37" s="1200">
        <f>+E37/E$35*100</f>
        <v>21.138116609352839</v>
      </c>
      <c r="G37" s="1199">
        <f>+[4]ine!E90</f>
        <v>2178.6999999999998</v>
      </c>
      <c r="H37" s="1200">
        <f>+G37/G$35*100</f>
        <v>21.164550567800973</v>
      </c>
      <c r="I37" s="1199">
        <f>+[4]ine!F90</f>
        <v>2187.8000000000002</v>
      </c>
      <c r="J37" s="1200">
        <f>+I37/I$35*100</f>
        <v>21.268859853787529</v>
      </c>
      <c r="K37" s="1199">
        <f>+[4]ine!G90</f>
        <v>2199.3000000000002</v>
      </c>
      <c r="L37" s="1200">
        <f>+K37/K$35*100</f>
        <v>21.390639589169002</v>
      </c>
      <c r="M37" s="1199">
        <f>+[4]ine!H90</f>
        <v>2210.3000000000002</v>
      </c>
      <c r="N37" s="1199">
        <f>+M37/M$35*100</f>
        <v>21.504947412459501</v>
      </c>
      <c r="O37" s="1184"/>
      <c r="P37" s="1183"/>
    </row>
    <row r="38" spans="1:16" s="1196" customFormat="1" ht="15" customHeight="1" x14ac:dyDescent="0.2">
      <c r="A38" s="1197"/>
      <c r="B38" s="1201"/>
      <c r="C38" s="758" t="s">
        <v>187</v>
      </c>
      <c r="D38" s="758"/>
      <c r="E38" s="1200">
        <f>+[4]ine!D91</f>
        <v>3577.4</v>
      </c>
      <c r="F38" s="1200">
        <f>+E38/E$35*100</f>
        <v>34.751607701424106</v>
      </c>
      <c r="G38" s="1199">
        <f>+[4]ine!E91</f>
        <v>3575</v>
      </c>
      <c r="H38" s="1200">
        <f>+G38/G$35*100</f>
        <v>34.728630963367365</v>
      </c>
      <c r="I38" s="1199">
        <f>+[4]ine!F91</f>
        <v>3570.2</v>
      </c>
      <c r="J38" s="1200">
        <f>+I38/I$35*100</f>
        <v>34.707963913516878</v>
      </c>
      <c r="K38" s="1199">
        <f>+[4]ine!G91</f>
        <v>3566</v>
      </c>
      <c r="L38" s="1200">
        <f>+K38/K$35*100</f>
        <v>34.683317771553064</v>
      </c>
      <c r="M38" s="1199">
        <f>+[4]ine!H91</f>
        <v>3561.3</v>
      </c>
      <c r="N38" s="1199">
        <f>+M38/M$35*100</f>
        <v>34.649400180967298</v>
      </c>
      <c r="O38" s="1198"/>
      <c r="P38" s="1197"/>
    </row>
    <row r="39" spans="1:16" ht="13.5" customHeight="1" x14ac:dyDescent="0.2">
      <c r="A39" s="1183"/>
      <c r="B39" s="1195"/>
      <c r="C39" s="758"/>
      <c r="D39" s="759" t="s">
        <v>176</v>
      </c>
      <c r="E39" s="1194">
        <f>+[4]ine!D92</f>
        <v>477</v>
      </c>
      <c r="F39" s="1194">
        <f>+E39/E38*100</f>
        <v>13.333706043495274</v>
      </c>
      <c r="G39" s="1193">
        <f>+[4]ine!E92</f>
        <v>475.6</v>
      </c>
      <c r="H39" s="1194">
        <f>+G39/G38*100</f>
        <v>13.303496503496504</v>
      </c>
      <c r="I39" s="1193">
        <f>+[4]ine!F92</f>
        <v>472.4</v>
      </c>
      <c r="J39" s="1194">
        <f>+I39/I38*100</f>
        <v>13.231751722592572</v>
      </c>
      <c r="K39" s="1193">
        <f>+[4]ine!G92</f>
        <v>469.5</v>
      </c>
      <c r="L39" s="1194">
        <f>+K39/K38*100</f>
        <v>13.166012338754907</v>
      </c>
      <c r="M39" s="1193">
        <f>+[4]ine!H92</f>
        <v>467.1</v>
      </c>
      <c r="N39" s="1193">
        <f>+M39/M38*100</f>
        <v>13.115996967399546</v>
      </c>
      <c r="O39" s="1184"/>
      <c r="P39" s="1183"/>
    </row>
    <row r="40" spans="1:16" ht="13.5" customHeight="1" x14ac:dyDescent="0.2">
      <c r="A40" s="1183"/>
      <c r="B40" s="1195"/>
      <c r="C40" s="758"/>
      <c r="D40" s="759" t="s">
        <v>502</v>
      </c>
      <c r="E40" s="1194">
        <f>+[4]ine!D93</f>
        <v>698.8</v>
      </c>
      <c r="F40" s="1194">
        <f>+E40/E38*100</f>
        <v>19.533739587409848</v>
      </c>
      <c r="G40" s="1193">
        <f>+[4]ine!E93</f>
        <v>700.6</v>
      </c>
      <c r="H40" s="1194">
        <f>+G40/G38*100</f>
        <v>19.597202797202797</v>
      </c>
      <c r="I40" s="1193">
        <f>+[4]ine!F93</f>
        <v>704.9</v>
      </c>
      <c r="J40" s="1194">
        <f>+I40/I38*100</f>
        <v>19.743991933225029</v>
      </c>
      <c r="K40" s="1193">
        <f>+[4]ine!G93</f>
        <v>709.8</v>
      </c>
      <c r="L40" s="1194">
        <f>+K40/K38*100</f>
        <v>19.904655075715088</v>
      </c>
      <c r="M40" s="1193">
        <f>+[4]ine!H93</f>
        <v>714.3</v>
      </c>
      <c r="N40" s="1193">
        <f>+M40/M38*100</f>
        <v>20.057282453036809</v>
      </c>
      <c r="O40" s="1184"/>
      <c r="P40" s="1183"/>
    </row>
    <row r="41" spans="1:16" s="1196" customFormat="1" ht="15" customHeight="1" x14ac:dyDescent="0.2">
      <c r="A41" s="1197"/>
      <c r="B41" s="1201"/>
      <c r="C41" s="758" t="s">
        <v>188</v>
      </c>
      <c r="D41" s="758"/>
      <c r="E41" s="1200">
        <f>+[4]ine!D94</f>
        <v>2244</v>
      </c>
      <c r="F41" s="1200">
        <f>+E41/E$35*100</f>
        <v>21.798682753395116</v>
      </c>
      <c r="G41" s="1199">
        <f>+[4]ine!E94</f>
        <v>2240.5</v>
      </c>
      <c r="H41" s="1200">
        <f>+G41/G$35*100</f>
        <v>21.764894454104777</v>
      </c>
      <c r="I41" s="1199">
        <f>+[4]ine!F94</f>
        <v>2237.6</v>
      </c>
      <c r="J41" s="1200">
        <f>+I41/I$35*100</f>
        <v>21.752994244828123</v>
      </c>
      <c r="K41" s="1199">
        <f>+[4]ine!G94</f>
        <v>2235.6</v>
      </c>
      <c r="L41" s="1200">
        <f>+K41/K$35*100</f>
        <v>21.743697478991596</v>
      </c>
      <c r="M41" s="1199">
        <f>+[4]ine!H94</f>
        <v>2233.3000000000002</v>
      </c>
      <c r="N41" s="1199">
        <f>+M41/M$35*100</f>
        <v>21.728724180539206</v>
      </c>
      <c r="O41" s="1198"/>
      <c r="P41" s="1197"/>
    </row>
    <row r="42" spans="1:16" ht="13.5" customHeight="1" x14ac:dyDescent="0.2">
      <c r="A42" s="1183"/>
      <c r="B42" s="1195"/>
      <c r="C42" s="758"/>
      <c r="D42" s="759" t="s">
        <v>176</v>
      </c>
      <c r="E42" s="1194">
        <f>+[4]ine!D95</f>
        <v>281.39999999999998</v>
      </c>
      <c r="F42" s="1194">
        <f>+E42/E41*100</f>
        <v>12.540106951871657</v>
      </c>
      <c r="G42" s="1193">
        <f>+[4]ine!E95</f>
        <v>280.39999999999998</v>
      </c>
      <c r="H42" s="1194">
        <f>+G42/G41*100</f>
        <v>12.51506360187458</v>
      </c>
      <c r="I42" s="1193">
        <f>+[4]ine!F95</f>
        <v>279</v>
      </c>
      <c r="J42" s="1194">
        <f>+I42/I41*100</f>
        <v>12.468716481944941</v>
      </c>
      <c r="K42" s="1193">
        <f>+[4]ine!G95</f>
        <v>277.7</v>
      </c>
      <c r="L42" s="1194">
        <f>+K42/K41*100</f>
        <v>12.421721238146359</v>
      </c>
      <c r="M42" s="1193">
        <f>+[4]ine!H95</f>
        <v>276.8</v>
      </c>
      <c r="N42" s="1193">
        <f>+M42/M41*100</f>
        <v>12.394214839027448</v>
      </c>
      <c r="O42" s="1184"/>
      <c r="P42" s="1183"/>
    </row>
    <row r="43" spans="1:16" ht="13.5" customHeight="1" x14ac:dyDescent="0.2">
      <c r="A43" s="1183"/>
      <c r="B43" s="1195"/>
      <c r="C43" s="758"/>
      <c r="D43" s="759" t="s">
        <v>502</v>
      </c>
      <c r="E43" s="1194">
        <f>+[4]ine!D96</f>
        <v>531</v>
      </c>
      <c r="F43" s="1194">
        <f>+E43/E41*100</f>
        <v>23.663101604278076</v>
      </c>
      <c r="G43" s="1193">
        <f>+[4]ine!E96</f>
        <v>530.1</v>
      </c>
      <c r="H43" s="1194">
        <f>+G43/G41*100</f>
        <v>23.659897344342781</v>
      </c>
      <c r="I43" s="1193">
        <f>+[4]ine!F96</f>
        <v>531.20000000000005</v>
      </c>
      <c r="J43" s="1194">
        <f>+I43/I41*100</f>
        <v>23.739721129781913</v>
      </c>
      <c r="K43" s="1193">
        <f>+[4]ine!G96</f>
        <v>533.1</v>
      </c>
      <c r="L43" s="1194">
        <f>+K43/K41*100</f>
        <v>23.845947396672038</v>
      </c>
      <c r="M43" s="1193">
        <f>+[4]ine!H96</f>
        <v>534.79999999999995</v>
      </c>
      <c r="N43" s="1193">
        <f>+M43/M41*100</f>
        <v>23.946626069045802</v>
      </c>
      <c r="O43" s="1184"/>
      <c r="P43" s="1183"/>
    </row>
    <row r="44" spans="1:16" s="1196" customFormat="1" ht="15" customHeight="1" x14ac:dyDescent="0.2">
      <c r="A44" s="1197"/>
      <c r="B44" s="1201"/>
      <c r="C44" s="758" t="s">
        <v>59</v>
      </c>
      <c r="D44" s="758"/>
      <c r="E44" s="1200">
        <f>+[4]ine!D97</f>
        <v>2818</v>
      </c>
      <c r="F44" s="1200">
        <f>+E44/E$35*100</f>
        <v>27.374638145751973</v>
      </c>
      <c r="G44" s="1199">
        <f>+[4]ine!E97</f>
        <v>2822.1</v>
      </c>
      <c r="H44" s="1200">
        <f>+G44/G$35*100</f>
        <v>27.414732710970359</v>
      </c>
      <c r="I44" s="1199">
        <f>+[4]ine!F97</f>
        <v>2824.6</v>
      </c>
      <c r="J44" s="1200">
        <f>+I44/I$35*100</f>
        <v>27.45955825167211</v>
      </c>
      <c r="K44" s="1199">
        <f>+[4]ine!G97</f>
        <v>2827.7</v>
      </c>
      <c r="L44" s="1200">
        <f>+K44/K$35*100</f>
        <v>27.502528789293489</v>
      </c>
      <c r="M44" s="1199">
        <f>+[4]ine!H97</f>
        <v>2832.4</v>
      </c>
      <c r="N44" s="1199">
        <f>+M44/M$35*100</f>
        <v>27.557622517780523</v>
      </c>
      <c r="O44" s="1198"/>
      <c r="P44" s="1197"/>
    </row>
    <row r="45" spans="1:16" ht="13.5" customHeight="1" x14ac:dyDescent="0.2">
      <c r="A45" s="1183"/>
      <c r="B45" s="1195"/>
      <c r="C45" s="758"/>
      <c r="D45" s="759" t="s">
        <v>176</v>
      </c>
      <c r="E45" s="1194">
        <f>+[4]ine!D98</f>
        <v>447</v>
      </c>
      <c r="F45" s="1194">
        <f>+E45/E44*100</f>
        <v>15.862313697657912</v>
      </c>
      <c r="G45" s="1193">
        <f>+[4]ine!E98</f>
        <v>448.7</v>
      </c>
      <c r="H45" s="1194">
        <f>+G45/G44*100</f>
        <v>15.899507458984443</v>
      </c>
      <c r="I45" s="1193">
        <f>+[4]ine!F98</f>
        <v>449</v>
      </c>
      <c r="J45" s="1194">
        <f>+I45/I44*100</f>
        <v>15.896056078736812</v>
      </c>
      <c r="K45" s="1193">
        <f>+[4]ine!G98</f>
        <v>449.6</v>
      </c>
      <c r="L45" s="1194">
        <f>+K45/K44*100</f>
        <v>15.89984793294904</v>
      </c>
      <c r="M45" s="1193">
        <f>+[4]ine!H98</f>
        <v>450.6</v>
      </c>
      <c r="N45" s="1193">
        <f>+M45/M44*100</f>
        <v>15.908769947747494</v>
      </c>
      <c r="O45" s="1184"/>
      <c r="P45" s="1183"/>
    </row>
    <row r="46" spans="1:16" ht="13.5" customHeight="1" x14ac:dyDescent="0.2">
      <c r="A46" s="1183"/>
      <c r="B46" s="1195"/>
      <c r="C46" s="758"/>
      <c r="D46" s="759" t="s">
        <v>502</v>
      </c>
      <c r="E46" s="1194">
        <f>+[4]ine!D99</f>
        <v>599</v>
      </c>
      <c r="F46" s="1194">
        <f>+E46/E44*100</f>
        <v>21.256210078069554</v>
      </c>
      <c r="G46" s="1193">
        <f>+[4]ine!E99</f>
        <v>601.1</v>
      </c>
      <c r="H46" s="1194">
        <f>+G46/G44*100</f>
        <v>21.299741327380321</v>
      </c>
      <c r="I46" s="1193">
        <f>+[4]ine!F99</f>
        <v>604.29999999999995</v>
      </c>
      <c r="J46" s="1194">
        <f>+I46/I44*100</f>
        <v>21.394179706861145</v>
      </c>
      <c r="K46" s="1193">
        <f>+[4]ine!G99</f>
        <v>608.1</v>
      </c>
      <c r="L46" s="1194">
        <f>+K46/K44*100</f>
        <v>21.505110160200871</v>
      </c>
      <c r="M46" s="1193">
        <f>+[4]ine!H99</f>
        <v>611.79999999999995</v>
      </c>
      <c r="N46" s="1193">
        <f>+M46/M44*100</f>
        <v>21.60005648919644</v>
      </c>
      <c r="O46" s="1184"/>
      <c r="P46" s="1183"/>
    </row>
    <row r="47" spans="1:16" s="1196" customFormat="1" ht="15" customHeight="1" x14ac:dyDescent="0.2">
      <c r="A47" s="1197"/>
      <c r="B47" s="1201"/>
      <c r="C47" s="758" t="s">
        <v>190</v>
      </c>
      <c r="D47" s="758"/>
      <c r="E47" s="1200">
        <f>+[4]ine!D100</f>
        <v>714.6</v>
      </c>
      <c r="F47" s="1200">
        <f>+E47/E$35*100</f>
        <v>6.941773037244273</v>
      </c>
      <c r="G47" s="1199">
        <f>+[4]ine!E100</f>
        <v>717.2</v>
      </c>
      <c r="H47" s="1200">
        <f>+G47/G$35*100</f>
        <v>6.9670976578816992</v>
      </c>
      <c r="I47" s="1199">
        <f>+[4]ine!F100</f>
        <v>715.7</v>
      </c>
      <c r="J47" s="1200">
        <f>+I47/I$35*100</f>
        <v>6.9577305957380622</v>
      </c>
      <c r="K47" s="1199">
        <f>+[4]ine!G100</f>
        <v>714.6</v>
      </c>
      <c r="L47" s="1200">
        <f>+K47/K$35*100</f>
        <v>6.9502801120448181</v>
      </c>
      <c r="M47" s="1199">
        <f>+[4]ine!H100</f>
        <v>713.7</v>
      </c>
      <c r="N47" s="1199">
        <f>+M47/M$35*100</f>
        <v>6.9438904077601897</v>
      </c>
      <c r="O47" s="1198"/>
      <c r="P47" s="1197"/>
    </row>
    <row r="48" spans="1:16" ht="13.5" customHeight="1" x14ac:dyDescent="0.2">
      <c r="A48" s="1183"/>
      <c r="B48" s="1195"/>
      <c r="C48" s="758"/>
      <c r="D48" s="759" t="s">
        <v>176</v>
      </c>
      <c r="E48" s="1194">
        <f>+[4]ine!D101</f>
        <v>91.6</v>
      </c>
      <c r="F48" s="1194">
        <f>+E48/E47*100</f>
        <v>12.818359921634478</v>
      </c>
      <c r="G48" s="1193">
        <f>+[4]ine!E101</f>
        <v>91.8</v>
      </c>
      <c r="H48" s="1194">
        <f>+G48/G47*100</f>
        <v>12.799776910206356</v>
      </c>
      <c r="I48" s="1193">
        <f>+[4]ine!F101</f>
        <v>91.4</v>
      </c>
      <c r="J48" s="1194">
        <f>+I48/I47*100</f>
        <v>12.770713986307111</v>
      </c>
      <c r="K48" s="1193">
        <f>+[4]ine!G101</f>
        <v>91.1</v>
      </c>
      <c r="L48" s="1194">
        <f>+K48/K47*100</f>
        <v>12.748390708088438</v>
      </c>
      <c r="M48" s="1193">
        <f>+[4]ine!H101</f>
        <v>90.8</v>
      </c>
      <c r="N48" s="1193">
        <f>+M48/M47*100</f>
        <v>12.72243239456354</v>
      </c>
      <c r="O48" s="1184"/>
      <c r="P48" s="1183"/>
    </row>
    <row r="49" spans="1:16" ht="13.5" customHeight="1" x14ac:dyDescent="0.2">
      <c r="A49" s="1183"/>
      <c r="B49" s="1195"/>
      <c r="C49" s="758"/>
      <c r="D49" s="759" t="s">
        <v>502</v>
      </c>
      <c r="E49" s="1194">
        <f>+[4]ine!D102</f>
        <v>179.3</v>
      </c>
      <c r="F49" s="1194">
        <f>+E49/E47*100</f>
        <v>25.090959977609849</v>
      </c>
      <c r="G49" s="1193">
        <f>+[4]ine!E102</f>
        <v>178.8</v>
      </c>
      <c r="H49" s="1194">
        <f>+G49/G47*100</f>
        <v>24.930284439486893</v>
      </c>
      <c r="I49" s="1193">
        <f>+[4]ine!F102</f>
        <v>178.7</v>
      </c>
      <c r="J49" s="1194">
        <f>+I49/I47*100</f>
        <v>24.968562246751429</v>
      </c>
      <c r="K49" s="1193">
        <f>+[4]ine!G102</f>
        <v>178.9</v>
      </c>
      <c r="L49" s="1194">
        <f>+K49/K47*100</f>
        <v>25.034984606773019</v>
      </c>
      <c r="M49" s="1193">
        <f>+[4]ine!H102</f>
        <v>179.2</v>
      </c>
      <c r="N49" s="1193">
        <f>+M49/M47*100</f>
        <v>25.108589043015268</v>
      </c>
      <c r="O49" s="1184"/>
      <c r="P49" s="1183"/>
    </row>
    <row r="50" spans="1:16" s="1196" customFormat="1" ht="15" customHeight="1" x14ac:dyDescent="0.2">
      <c r="A50" s="1197"/>
      <c r="B50" s="1201"/>
      <c r="C50" s="758" t="s">
        <v>191</v>
      </c>
      <c r="D50" s="758"/>
      <c r="E50" s="1200">
        <f>+[4]ine!D103</f>
        <v>442.1</v>
      </c>
      <c r="F50" s="1200">
        <f>+E50/E$35*100</f>
        <v>4.2946513570748577</v>
      </c>
      <c r="G50" s="1199">
        <f>+[4]ine!E103</f>
        <v>440.8</v>
      </c>
      <c r="H50" s="1200">
        <f>+G50/G$35*100</f>
        <v>4.2820644835391146</v>
      </c>
      <c r="I50" s="1199">
        <f>+[4]ine!F103</f>
        <v>440.6</v>
      </c>
      <c r="J50" s="1200">
        <f>+I50/I$35*100</f>
        <v>4.2833255560740398</v>
      </c>
      <c r="K50" s="1199">
        <f>+[4]ine!G103</f>
        <v>440.6</v>
      </c>
      <c r="L50" s="1200">
        <f>+K50/K$35*100</f>
        <v>4.2853252412075946</v>
      </c>
      <c r="M50" s="1199">
        <f>+[4]ine!H103</f>
        <v>440.8</v>
      </c>
      <c r="N50" s="1199">
        <f>+M50/M$35*100</f>
        <v>4.2887304073710126</v>
      </c>
      <c r="O50" s="1198"/>
      <c r="P50" s="1197"/>
    </row>
    <row r="51" spans="1:16" ht="13.5" customHeight="1" x14ac:dyDescent="0.2">
      <c r="A51" s="1183"/>
      <c r="B51" s="1195"/>
      <c r="C51" s="758"/>
      <c r="D51" s="759" t="s">
        <v>176</v>
      </c>
      <c r="E51" s="1194">
        <f>+[4]ine!D104</f>
        <v>66.7</v>
      </c>
      <c r="F51" s="1194">
        <f>+E51/E50*100</f>
        <v>15.087084370052024</v>
      </c>
      <c r="G51" s="1193">
        <f>+[4]ine!E104</f>
        <v>66.5</v>
      </c>
      <c r="H51" s="1194">
        <f>+G51/G50*100</f>
        <v>15.086206896551724</v>
      </c>
      <c r="I51" s="1193">
        <f>+[4]ine!F104</f>
        <v>66.400000000000006</v>
      </c>
      <c r="J51" s="1194">
        <f>+I51/I50*100</f>
        <v>15.070358601906491</v>
      </c>
      <c r="K51" s="1193">
        <f>+[4]ine!G104</f>
        <v>66.400000000000006</v>
      </c>
      <c r="L51" s="1194">
        <f>+K51/K50*100</f>
        <v>15.070358601906491</v>
      </c>
      <c r="M51" s="1193">
        <f>+[4]ine!H104</f>
        <v>66.5</v>
      </c>
      <c r="N51" s="1193">
        <f>+M51/M50*100</f>
        <v>15.086206896551724</v>
      </c>
      <c r="O51" s="1184"/>
      <c r="P51" s="1183"/>
    </row>
    <row r="52" spans="1:16" ht="13.5" customHeight="1" x14ac:dyDescent="0.2">
      <c r="A52" s="1183"/>
      <c r="B52" s="1195"/>
      <c r="C52" s="758"/>
      <c r="D52" s="759" t="s">
        <v>502</v>
      </c>
      <c r="E52" s="1194">
        <f>+[4]ine!D105</f>
        <v>93.5</v>
      </c>
      <c r="F52" s="1194">
        <f>+E52/E50*100</f>
        <v>21.149061298348791</v>
      </c>
      <c r="G52" s="1193">
        <f>+[4]ine!E105</f>
        <v>93.3</v>
      </c>
      <c r="H52" s="1194">
        <f>+G52/G50*100</f>
        <v>21.166061705989108</v>
      </c>
      <c r="I52" s="1193">
        <f>+[4]ine!F105</f>
        <v>93.6</v>
      </c>
      <c r="J52" s="1194">
        <f>+I52/I50*100</f>
        <v>21.243758511121197</v>
      </c>
      <c r="K52" s="1193">
        <f>+[4]ine!G105</f>
        <v>93.9</v>
      </c>
      <c r="L52" s="1194">
        <f>+K52/K50*100</f>
        <v>21.311847480708128</v>
      </c>
      <c r="M52" s="1193">
        <f>+[4]ine!H105</f>
        <v>94.3</v>
      </c>
      <c r="N52" s="1193">
        <f>+M52/M50*100</f>
        <v>21.392921960072595</v>
      </c>
      <c r="O52" s="1184"/>
      <c r="P52" s="1183"/>
    </row>
    <row r="53" spans="1:16" s="1196" customFormat="1" ht="15" customHeight="1" x14ac:dyDescent="0.2">
      <c r="A53" s="1197"/>
      <c r="B53" s="1201"/>
      <c r="C53" s="758" t="s">
        <v>130</v>
      </c>
      <c r="D53" s="758"/>
      <c r="E53" s="1200">
        <f>+[4]ine!D106</f>
        <v>244.5</v>
      </c>
      <c r="F53" s="1200">
        <f>+E53/E$35*100</f>
        <v>2.3751238561520078</v>
      </c>
      <c r="G53" s="1199">
        <f>+[4]ine!E106</f>
        <v>244.8</v>
      </c>
      <c r="H53" s="1200">
        <f>+G53/G$35*100</f>
        <v>2.3780612195335191</v>
      </c>
      <c r="I53" s="1199">
        <f>+[4]ine!F106</f>
        <v>244.7</v>
      </c>
      <c r="J53" s="1200">
        <f>+I53/I$35*100</f>
        <v>2.3788691864986777</v>
      </c>
      <c r="K53" s="1199">
        <f>+[4]ine!G106</f>
        <v>244.6</v>
      </c>
      <c r="L53" s="1200">
        <f>+K53/K$35*100</f>
        <v>2.379007158418923</v>
      </c>
      <c r="M53" s="1199">
        <f>+[4]ine!H106</f>
        <v>244.5</v>
      </c>
      <c r="N53" s="1199">
        <f>+M53/M$35*100</f>
        <v>2.3788443389342389</v>
      </c>
      <c r="O53" s="1198"/>
      <c r="P53" s="1197"/>
    </row>
    <row r="54" spans="1:16" ht="13.5" customHeight="1" x14ac:dyDescent="0.2">
      <c r="A54" s="1183"/>
      <c r="B54" s="1195"/>
      <c r="C54" s="758"/>
      <c r="D54" s="759" t="s">
        <v>176</v>
      </c>
      <c r="E54" s="1194">
        <f>+[4]ine!D107</f>
        <v>39.700000000000003</v>
      </c>
      <c r="F54" s="1194">
        <f>+E54/E53*100</f>
        <v>16.237218813905933</v>
      </c>
      <c r="G54" s="1193">
        <f>+[4]ine!E107</f>
        <v>39.5</v>
      </c>
      <c r="H54" s="1194">
        <f>+G54/G53*100</f>
        <v>16.135620915032678</v>
      </c>
      <c r="I54" s="1193">
        <f>+[4]ine!F107</f>
        <v>39.4</v>
      </c>
      <c r="J54" s="1194">
        <f>+I54/I53*100</f>
        <v>16.101348590110341</v>
      </c>
      <c r="K54" s="1193">
        <f>+[4]ine!G107</f>
        <v>39.1</v>
      </c>
      <c r="L54" s="1194">
        <f>+K54/K53*100</f>
        <v>15.98528209321341</v>
      </c>
      <c r="M54" s="1193">
        <f>+[4]ine!H107</f>
        <v>39</v>
      </c>
      <c r="N54" s="1193">
        <f>+M54/M53*100</f>
        <v>15.950920245398773</v>
      </c>
      <c r="O54" s="1184"/>
      <c r="P54" s="1183"/>
    </row>
    <row r="55" spans="1:16" ht="13.5" customHeight="1" x14ac:dyDescent="0.2">
      <c r="A55" s="1183"/>
      <c r="B55" s="1195"/>
      <c r="C55" s="758"/>
      <c r="D55" s="759" t="s">
        <v>502</v>
      </c>
      <c r="E55" s="1194">
        <f>+[4]ine!D108</f>
        <v>33.9</v>
      </c>
      <c r="F55" s="1194">
        <f>+E55/E53*100</f>
        <v>13.865030674846626</v>
      </c>
      <c r="G55" s="1193">
        <f>+[4]ine!E108</f>
        <v>34</v>
      </c>
      <c r="H55" s="1194">
        <f>+G55/G53*100</f>
        <v>13.888888888888889</v>
      </c>
      <c r="I55" s="1193">
        <f>+[4]ine!F108</f>
        <v>34.1</v>
      </c>
      <c r="J55" s="1194">
        <f>+I55/I53*100</f>
        <v>13.935431140171639</v>
      </c>
      <c r="K55" s="1193">
        <f>+[4]ine!G108</f>
        <v>34.299999999999997</v>
      </c>
      <c r="L55" s="1194">
        <f>+K55/K53*100</f>
        <v>14.022894521668029</v>
      </c>
      <c r="M55" s="1193">
        <f>+[4]ine!H108</f>
        <v>34.5</v>
      </c>
      <c r="N55" s="1193">
        <f>+M55/M53*100</f>
        <v>14.110429447852759</v>
      </c>
      <c r="O55" s="1184"/>
      <c r="P55" s="1183"/>
    </row>
    <row r="56" spans="1:16" s="1196" customFormat="1" ht="15" customHeight="1" x14ac:dyDescent="0.2">
      <c r="A56" s="1197"/>
      <c r="B56" s="1201"/>
      <c r="C56" s="758" t="s">
        <v>131</v>
      </c>
      <c r="D56" s="758"/>
      <c r="E56" s="1200">
        <f>+[4]ine!D109</f>
        <v>253.6</v>
      </c>
      <c r="F56" s="1200">
        <f>+E56/E$35*100</f>
        <v>2.4635231489576652</v>
      </c>
      <c r="G56" s="1199">
        <f>+[4]ine!E109</f>
        <v>253.6</v>
      </c>
      <c r="H56" s="1200">
        <f>+G56/G$35*100</f>
        <v>2.463547080366423</v>
      </c>
      <c r="I56" s="1199">
        <f>+[4]ine!F109</f>
        <v>253.1</v>
      </c>
      <c r="J56" s="1200">
        <f>+I56/I$35*100</f>
        <v>2.4605304090838391</v>
      </c>
      <c r="K56" s="1199">
        <f>+[4]ine!G109</f>
        <v>252.6</v>
      </c>
      <c r="L56" s="1200">
        <f>+K56/K$35*100</f>
        <v>2.4568160597572364</v>
      </c>
      <c r="M56" s="1199">
        <f>+[4]ine!H109</f>
        <v>252.1</v>
      </c>
      <c r="N56" s="1199">
        <f>+M56/M$35*100</f>
        <v>2.4527879666475316</v>
      </c>
      <c r="O56" s="1198"/>
      <c r="P56" s="1197"/>
    </row>
    <row r="57" spans="1:16" ht="13.5" customHeight="1" x14ac:dyDescent="0.2">
      <c r="A57" s="1183"/>
      <c r="B57" s="1195"/>
      <c r="C57" s="758"/>
      <c r="D57" s="759" t="s">
        <v>176</v>
      </c>
      <c r="E57" s="1194">
        <f>+[4]ine!D110</f>
        <v>36.5</v>
      </c>
      <c r="F57" s="1194">
        <f>+E57/E56*100</f>
        <v>14.392744479495267</v>
      </c>
      <c r="G57" s="1193">
        <f>+[4]ine!E110</f>
        <v>36.299999999999997</v>
      </c>
      <c r="H57" s="1194">
        <f>+G57/G56*100</f>
        <v>14.313880126182966</v>
      </c>
      <c r="I57" s="1193">
        <f>+[4]ine!F110</f>
        <v>35.9</v>
      </c>
      <c r="J57" s="1194">
        <f>+I57/I56*100</f>
        <v>14.184116949822204</v>
      </c>
      <c r="K57" s="1193">
        <f>+[4]ine!G110</f>
        <v>35.6</v>
      </c>
      <c r="L57" s="1194">
        <f>+K57/K56*100</f>
        <v>14.093428345209819</v>
      </c>
      <c r="M57" s="1193">
        <f>+[4]ine!H110</f>
        <v>35.299999999999997</v>
      </c>
      <c r="N57" s="1193">
        <f>+M57/M56*100</f>
        <v>14.002380007933359</v>
      </c>
      <c r="O57" s="1184"/>
      <c r="P57" s="1183"/>
    </row>
    <row r="58" spans="1:16" ht="13.5" customHeight="1" x14ac:dyDescent="0.2">
      <c r="A58" s="1183"/>
      <c r="B58" s="1195"/>
      <c r="C58" s="758"/>
      <c r="D58" s="759" t="s">
        <v>502</v>
      </c>
      <c r="E58" s="1194">
        <f>+[4]ine!D111</f>
        <v>40.5</v>
      </c>
      <c r="F58" s="1194">
        <f>+E58/E56*100</f>
        <v>15.970031545741325</v>
      </c>
      <c r="G58" s="1193">
        <f>+[4]ine!E111</f>
        <v>40.700000000000003</v>
      </c>
      <c r="H58" s="1194">
        <f>+G58/G56*100</f>
        <v>16.048895899053626</v>
      </c>
      <c r="I58" s="1193">
        <f>+[4]ine!F111</f>
        <v>40.9</v>
      </c>
      <c r="J58" s="1194">
        <f>+I58/I56*100</f>
        <v>16.159620703279337</v>
      </c>
      <c r="K58" s="1193">
        <f>+[4]ine!G111</f>
        <v>41.2</v>
      </c>
      <c r="L58" s="1194">
        <f>+K58/K56*100</f>
        <v>16.310372129849565</v>
      </c>
      <c r="M58" s="1193">
        <f>+[4]ine!H111</f>
        <v>41.5</v>
      </c>
      <c r="N58" s="1193">
        <f>+M58/M56*100</f>
        <v>16.461721539071796</v>
      </c>
      <c r="O58" s="1184"/>
      <c r="P58" s="1183"/>
    </row>
    <row r="59" spans="1:16" s="834" customFormat="1" ht="13.5" customHeight="1" x14ac:dyDescent="0.2">
      <c r="A59" s="849"/>
      <c r="B59" s="850"/>
      <c r="C59" s="851" t="s">
        <v>497</v>
      </c>
      <c r="D59" s="852"/>
      <c r="E59" s="853"/>
      <c r="F59" s="1192"/>
      <c r="G59" s="853"/>
      <c r="H59" s="1192"/>
      <c r="I59" s="853"/>
      <c r="J59" s="1192"/>
      <c r="K59" s="853"/>
      <c r="L59" s="1192"/>
      <c r="M59" s="853"/>
      <c r="N59" s="1192"/>
      <c r="O59" s="854"/>
      <c r="P59" s="845"/>
    </row>
    <row r="60" spans="1:16" ht="13.5" customHeight="1" x14ac:dyDescent="0.2">
      <c r="A60" s="1183"/>
      <c r="B60" s="1191"/>
      <c r="C60" s="1190" t="s">
        <v>398</v>
      </c>
      <c r="D60" s="1189"/>
      <c r="E60" s="1188"/>
      <c r="F60" s="1187" t="s">
        <v>88</v>
      </c>
      <c r="G60" s="1185"/>
      <c r="H60" s="1185"/>
      <c r="I60" s="1186"/>
      <c r="J60" s="1185"/>
      <c r="K60" s="1185"/>
      <c r="L60" s="1185"/>
      <c r="M60" s="1185"/>
      <c r="N60" s="1185"/>
      <c r="O60" s="1184"/>
      <c r="P60" s="1183"/>
    </row>
    <row r="61" spans="1:16" ht="13.5" customHeight="1" x14ac:dyDescent="0.2">
      <c r="A61" s="1183"/>
      <c r="B61" s="972">
        <v>6</v>
      </c>
      <c r="C61" s="1355">
        <f>+[3]MES!$B$2</f>
        <v>43191</v>
      </c>
      <c r="D61" s="1355"/>
      <c r="E61" s="1182"/>
      <c r="F61" s="1182"/>
      <c r="G61" s="1182"/>
      <c r="H61" s="1182"/>
      <c r="I61" s="1182"/>
      <c r="J61" s="1182"/>
      <c r="K61" s="1182"/>
      <c r="L61" s="1182"/>
      <c r="M61" s="1182"/>
      <c r="N61" s="1182"/>
      <c r="O61" s="1182"/>
      <c r="P61" s="1182"/>
    </row>
  </sheetData>
  <mergeCells count="120">
    <mergeCell ref="G27:H27"/>
    <mergeCell ref="E25:F25"/>
    <mergeCell ref="G25:H25"/>
    <mergeCell ref="I25:J25"/>
    <mergeCell ref="K25:L25"/>
    <mergeCell ref="M25:N25"/>
    <mergeCell ref="M23:N23"/>
    <mergeCell ref="C61:D61"/>
    <mergeCell ref="C35:D35"/>
    <mergeCell ref="C31:D32"/>
    <mergeCell ref="E33:F33"/>
    <mergeCell ref="G33:H33"/>
    <mergeCell ref="I33:J33"/>
    <mergeCell ref="I27:J27"/>
    <mergeCell ref="K27:L27"/>
    <mergeCell ref="M27:N27"/>
    <mergeCell ref="K33:L33"/>
    <mergeCell ref="M33:N33"/>
    <mergeCell ref="M29:N29"/>
    <mergeCell ref="E26:F26"/>
    <mergeCell ref="G26:H26"/>
    <mergeCell ref="I26:J26"/>
    <mergeCell ref="K26:L26"/>
    <mergeCell ref="M26:N26"/>
    <mergeCell ref="E27:F27"/>
    <mergeCell ref="E24:F24"/>
    <mergeCell ref="G24:H24"/>
    <mergeCell ref="I24:J24"/>
    <mergeCell ref="K24:L24"/>
    <mergeCell ref="M24:N24"/>
    <mergeCell ref="K22:L22"/>
    <mergeCell ref="M22:N22"/>
    <mergeCell ref="E23:F23"/>
    <mergeCell ref="G23:H23"/>
    <mergeCell ref="I23:J23"/>
    <mergeCell ref="K23:L23"/>
    <mergeCell ref="E22:F22"/>
    <mergeCell ref="G22:H22"/>
    <mergeCell ref="I22:J22"/>
    <mergeCell ref="C21:D21"/>
    <mergeCell ref="E21:F21"/>
    <mergeCell ref="G21:H21"/>
    <mergeCell ref="I21:J21"/>
    <mergeCell ref="K21:L21"/>
    <mergeCell ref="M21:N21"/>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17:N17"/>
    <mergeCell ref="M15:N15"/>
    <mergeCell ref="E16:F16"/>
    <mergeCell ref="I16:J16"/>
    <mergeCell ref="K16:L16"/>
    <mergeCell ref="M16:N16"/>
    <mergeCell ref="E17:F17"/>
    <mergeCell ref="G17:H17"/>
    <mergeCell ref="I17:J17"/>
    <mergeCell ref="C15:D15"/>
    <mergeCell ref="E15:F15"/>
    <mergeCell ref="G15:H15"/>
    <mergeCell ref="I15:J15"/>
    <mergeCell ref="K15:L15"/>
    <mergeCell ref="K17:L17"/>
    <mergeCell ref="E14:F14"/>
    <mergeCell ref="G14:H14"/>
    <mergeCell ref="I14:J14"/>
    <mergeCell ref="K14:L14"/>
    <mergeCell ref="M14:N14"/>
    <mergeCell ref="G16:H16"/>
    <mergeCell ref="E12:F12"/>
    <mergeCell ref="G12:H12"/>
    <mergeCell ref="I12:J12"/>
    <mergeCell ref="K12:L12"/>
    <mergeCell ref="M12:N12"/>
    <mergeCell ref="E13:F13"/>
    <mergeCell ref="G13:H13"/>
    <mergeCell ref="I13:J13"/>
    <mergeCell ref="K13:L13"/>
    <mergeCell ref="M13:N13"/>
    <mergeCell ref="E11:F11"/>
    <mergeCell ref="G11:H11"/>
    <mergeCell ref="I11:J11"/>
    <mergeCell ref="K11:L11"/>
    <mergeCell ref="M11:N11"/>
    <mergeCell ref="K10:L10"/>
    <mergeCell ref="M10:N10"/>
    <mergeCell ref="E9:F9"/>
    <mergeCell ref="G9:H9"/>
    <mergeCell ref="I9:J9"/>
    <mergeCell ref="E10:F10"/>
    <mergeCell ref="G10:H10"/>
    <mergeCell ref="I10:J10"/>
    <mergeCell ref="K9:L9"/>
    <mergeCell ref="M9:N9"/>
    <mergeCell ref="I1:N1"/>
    <mergeCell ref="M7:N7"/>
    <mergeCell ref="M3:N3"/>
    <mergeCell ref="C5:D6"/>
    <mergeCell ref="C8:D8"/>
    <mergeCell ref="E8:F8"/>
    <mergeCell ref="G8:H8"/>
    <mergeCell ref="I8:J8"/>
    <mergeCell ref="K8:L8"/>
    <mergeCell ref="E7:F7"/>
    <mergeCell ref="G7:H7"/>
    <mergeCell ref="I7:J7"/>
    <mergeCell ref="K7:L7"/>
    <mergeCell ref="M8:N8"/>
  </mergeCells>
  <conditionalFormatting sqref="E33:N33 E7:N7">
    <cfRule type="cellIs" dxfId="2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71"/>
  <sheetViews>
    <sheetView workbookViewId="0"/>
  </sheetViews>
  <sheetFormatPr defaultRowHeight="12.75" x14ac:dyDescent="0.2"/>
  <cols>
    <col min="1" max="1" width="1" style="1181" customWidth="1"/>
    <col min="2" max="2" width="2.5703125" style="1181" customWidth="1"/>
    <col min="3" max="3" width="1" style="1181" customWidth="1"/>
    <col min="4" max="4" width="34" style="1181" customWidth="1"/>
    <col min="5" max="5" width="7.42578125" style="1181" customWidth="1"/>
    <col min="6" max="6" width="4.85546875" style="1181" customWidth="1"/>
    <col min="7" max="7" width="7.42578125" style="1181" customWidth="1"/>
    <col min="8" max="8" width="4.85546875" style="1181" customWidth="1"/>
    <col min="9" max="9" width="7.42578125" style="1181" customWidth="1"/>
    <col min="10" max="10" width="4.85546875" style="1181" customWidth="1"/>
    <col min="11" max="11" width="7.42578125" style="1181" customWidth="1"/>
    <col min="12" max="12" width="4.85546875" style="1181" customWidth="1"/>
    <col min="13" max="13" width="7.42578125" style="1181" customWidth="1"/>
    <col min="14" max="14" width="4.85546875" style="1181" customWidth="1"/>
    <col min="15" max="15" width="2.5703125" style="1181" customWidth="1"/>
    <col min="16" max="16" width="1" style="1181" customWidth="1"/>
    <col min="17" max="16384" width="9.140625" style="1181"/>
  </cols>
  <sheetData>
    <row r="1" spans="1:16" ht="13.5" customHeight="1" x14ac:dyDescent="0.2">
      <c r="A1" s="1183"/>
      <c r="B1" s="1267"/>
      <c r="C1" s="1360" t="s">
        <v>319</v>
      </c>
      <c r="D1" s="1360"/>
      <c r="E1" s="1218"/>
      <c r="F1" s="1218"/>
      <c r="G1" s="1218"/>
      <c r="H1" s="1218"/>
      <c r="I1" s="1218"/>
      <c r="J1" s="1218"/>
      <c r="K1" s="1218"/>
      <c r="L1" s="1218"/>
      <c r="M1" s="1266"/>
      <c r="N1" s="1218"/>
      <c r="O1" s="1218"/>
      <c r="P1" s="1183"/>
    </row>
    <row r="2" spans="1:16" ht="9.75" customHeight="1" x14ac:dyDescent="0.2">
      <c r="A2" s="1183"/>
      <c r="B2" s="1264"/>
      <c r="C2" s="1265"/>
      <c r="D2" s="1264"/>
      <c r="E2" s="1263"/>
      <c r="F2" s="1263"/>
      <c r="G2" s="1263"/>
      <c r="H2" s="1263"/>
      <c r="I2" s="1231"/>
      <c r="J2" s="1231"/>
      <c r="K2" s="1231"/>
      <c r="L2" s="1231"/>
      <c r="M2" s="1231"/>
      <c r="N2" s="1231"/>
      <c r="O2" s="1262"/>
      <c r="P2" s="1183"/>
    </row>
    <row r="3" spans="1:16" ht="9" customHeight="1" thickBot="1" x14ac:dyDescent="0.25">
      <c r="A3" s="1183"/>
      <c r="B3" s="1218"/>
      <c r="C3" s="1217"/>
      <c r="D3" s="1218"/>
      <c r="E3" s="1218"/>
      <c r="F3" s="1218"/>
      <c r="G3" s="1218"/>
      <c r="H3" s="1218"/>
      <c r="I3" s="1218"/>
      <c r="J3" s="1218"/>
      <c r="K3" s="1218"/>
      <c r="L3" s="1218"/>
      <c r="M3" s="1345" t="s">
        <v>73</v>
      </c>
      <c r="N3" s="1345"/>
      <c r="O3" s="1260"/>
      <c r="P3" s="1183"/>
    </row>
    <row r="4" spans="1:16" s="1210" customFormat="1" ht="13.5" customHeight="1" thickBot="1" x14ac:dyDescent="0.25">
      <c r="A4" s="1211"/>
      <c r="B4" s="1212"/>
      <c r="C4" s="1216" t="s">
        <v>161</v>
      </c>
      <c r="D4" s="1215"/>
      <c r="E4" s="1215"/>
      <c r="F4" s="1215"/>
      <c r="G4" s="1215"/>
      <c r="H4" s="1215"/>
      <c r="I4" s="1215"/>
      <c r="J4" s="1215"/>
      <c r="K4" s="1215"/>
      <c r="L4" s="1215"/>
      <c r="M4" s="1215"/>
      <c r="N4" s="1214"/>
      <c r="O4" s="1260"/>
      <c r="P4" s="1211"/>
    </row>
    <row r="5" spans="1:16" ht="3.75" customHeight="1" x14ac:dyDescent="0.2">
      <c r="A5" s="1183"/>
      <c r="B5" s="1218"/>
      <c r="C5" s="1361" t="s">
        <v>155</v>
      </c>
      <c r="D5" s="1362"/>
      <c r="E5" s="1218"/>
      <c r="F5" s="1261"/>
      <c r="G5" s="1261"/>
      <c r="H5" s="1261"/>
      <c r="I5" s="1261"/>
      <c r="J5" s="1261"/>
      <c r="K5" s="1218"/>
      <c r="L5" s="1261"/>
      <c r="M5" s="1261"/>
      <c r="N5" s="1261"/>
      <c r="O5" s="1260"/>
      <c r="P5" s="1183"/>
    </row>
    <row r="6" spans="1:16" ht="12.75" customHeight="1" x14ac:dyDescent="0.2">
      <c r="A6" s="1183"/>
      <c r="B6" s="1218"/>
      <c r="C6" s="1362"/>
      <c r="D6" s="1362"/>
      <c r="E6" s="1209">
        <f>+[2]TRIM!$E$6</f>
        <v>2016</v>
      </c>
      <c r="F6" s="1207" t="str">
        <f>+[2]TRIM!$F$6</f>
        <v xml:space="preserve"> </v>
      </c>
      <c r="G6" s="1209" t="str">
        <f>+[2]TRIM!$G$6</f>
        <v xml:space="preserve"> </v>
      </c>
      <c r="H6" s="1207" t="str">
        <f>+[2]TRIM!$H$6</f>
        <v xml:space="preserve"> </v>
      </c>
      <c r="I6" s="1208"/>
      <c r="J6" s="1207">
        <f>+[2]TRIM!$J$6</f>
        <v>2017</v>
      </c>
      <c r="K6" s="1206" t="str">
        <f>+[2]TRIM!$K$6</f>
        <v xml:space="preserve"> </v>
      </c>
      <c r="L6" s="1205" t="str">
        <f>+[2]TRIM!$L$6</f>
        <v xml:space="preserve"> </v>
      </c>
      <c r="M6" s="1205" t="str">
        <f>+[2]TRIM!$M$6</f>
        <v xml:space="preserve"> </v>
      </c>
      <c r="N6" s="1204"/>
      <c r="O6" s="1260"/>
      <c r="P6" s="1183"/>
    </row>
    <row r="7" spans="1:16" x14ac:dyDescent="0.2">
      <c r="A7" s="1183"/>
      <c r="B7" s="1218"/>
      <c r="C7" s="1259"/>
      <c r="D7" s="1259"/>
      <c r="E7" s="1344" t="str">
        <f>+'[2]6populacao1'!E7</f>
        <v>4.º trimestre</v>
      </c>
      <c r="F7" s="1344"/>
      <c r="G7" s="1344" t="str">
        <f>+'[2]6populacao1'!G7</f>
        <v>1.º trimestre</v>
      </c>
      <c r="H7" s="1344"/>
      <c r="I7" s="1344" t="str">
        <f>+'[2]6populacao1'!I7</f>
        <v>2.º trimestre</v>
      </c>
      <c r="J7" s="1344"/>
      <c r="K7" s="1344" t="str">
        <f>+'[2]6populacao1'!K7</f>
        <v>3.º trimestre</v>
      </c>
      <c r="L7" s="1344"/>
      <c r="M7" s="1344" t="str">
        <f>+'[2]6populacao1'!M7</f>
        <v>4.º trimestre</v>
      </c>
      <c r="N7" s="1344"/>
      <c r="O7" s="1238"/>
      <c r="P7" s="1183"/>
    </row>
    <row r="8" spans="1:16" s="1223" customFormat="1" ht="15.75" customHeight="1" x14ac:dyDescent="0.2">
      <c r="A8" s="1224"/>
      <c r="B8" s="1258"/>
      <c r="C8" s="1348" t="s">
        <v>13</v>
      </c>
      <c r="D8" s="1348"/>
      <c r="E8" s="1359">
        <f>+'[2]7empregoINE1'!E8</f>
        <v>4643.6000000000004</v>
      </c>
      <c r="F8" s="1359"/>
      <c r="G8" s="1359">
        <f>+'[2]7empregoINE1'!G8</f>
        <v>4658.1000000000004</v>
      </c>
      <c r="H8" s="1359"/>
      <c r="I8" s="1359">
        <f>+'[2]7empregoINE1'!I8</f>
        <v>4760.3999999999996</v>
      </c>
      <c r="J8" s="1359"/>
      <c r="K8" s="1359">
        <f>+'[2]7empregoINE1'!K8</f>
        <v>4803</v>
      </c>
      <c r="L8" s="1359"/>
      <c r="M8" s="1365">
        <f>+'[2]7empregoINE1'!M8</f>
        <v>4804.8999999999996</v>
      </c>
      <c r="N8" s="1365"/>
      <c r="O8" s="1250"/>
      <c r="P8" s="1224"/>
    </row>
    <row r="9" spans="1:16" ht="11.25" customHeight="1" x14ac:dyDescent="0.2">
      <c r="A9" s="1183"/>
      <c r="B9" s="1254"/>
      <c r="C9" s="755" t="s">
        <v>72</v>
      </c>
      <c r="D9" s="1182"/>
      <c r="E9" s="1363">
        <f>+'[2]7empregoINE1'!E9</f>
        <v>2377</v>
      </c>
      <c r="F9" s="1363"/>
      <c r="G9" s="1363">
        <f>+'[2]7empregoINE1'!G9</f>
        <v>2389.1</v>
      </c>
      <c r="H9" s="1363"/>
      <c r="I9" s="1363">
        <f>+'[2]7empregoINE1'!I9</f>
        <v>2443.8000000000002</v>
      </c>
      <c r="J9" s="1363"/>
      <c r="K9" s="1363">
        <f>+'[2]7empregoINE1'!K9</f>
        <v>2471.6999999999998</v>
      </c>
      <c r="L9" s="1363"/>
      <c r="M9" s="1364">
        <f>+'[2]7empregoINE1'!M9</f>
        <v>2464.8000000000002</v>
      </c>
      <c r="N9" s="1364"/>
      <c r="O9" s="1238"/>
      <c r="P9" s="1183"/>
    </row>
    <row r="10" spans="1:16" ht="11.25" customHeight="1" x14ac:dyDescent="0.2">
      <c r="A10" s="1183"/>
      <c r="B10" s="1254"/>
      <c r="C10" s="755" t="s">
        <v>71</v>
      </c>
      <c r="D10" s="1182"/>
      <c r="E10" s="1363">
        <f>+'[2]7empregoINE1'!E10</f>
        <v>2266.6999999999998</v>
      </c>
      <c r="F10" s="1363"/>
      <c r="G10" s="1363">
        <f>+'[2]7empregoINE1'!G10</f>
        <v>2269</v>
      </c>
      <c r="H10" s="1363"/>
      <c r="I10" s="1363">
        <f>+'[2]7empregoINE1'!I10</f>
        <v>2316.6</v>
      </c>
      <c r="J10" s="1363"/>
      <c r="K10" s="1363">
        <f>+'[2]7empregoINE1'!K10</f>
        <v>2331.3000000000002</v>
      </c>
      <c r="L10" s="1363"/>
      <c r="M10" s="1364">
        <f>+'[2]7empregoINE1'!M10</f>
        <v>2340.1999999999998</v>
      </c>
      <c r="N10" s="1364"/>
      <c r="O10" s="1238"/>
      <c r="P10" s="1183"/>
    </row>
    <row r="11" spans="1:16" ht="15.75" customHeight="1" x14ac:dyDescent="0.2">
      <c r="A11" s="1183"/>
      <c r="B11" s="1254"/>
      <c r="C11" s="755" t="s">
        <v>156</v>
      </c>
      <c r="D11" s="1182"/>
      <c r="E11" s="1363">
        <f>+'[2]7empregoINE1'!E11</f>
        <v>265</v>
      </c>
      <c r="F11" s="1363"/>
      <c r="G11" s="1363">
        <f>+'[2]7empregoINE1'!G11</f>
        <v>274</v>
      </c>
      <c r="H11" s="1363"/>
      <c r="I11" s="1363">
        <f>+'[2]7empregoINE1'!I11</f>
        <v>275.39999999999998</v>
      </c>
      <c r="J11" s="1363"/>
      <c r="K11" s="1363">
        <f>+'[2]7empregoINE1'!K11</f>
        <v>291.2</v>
      </c>
      <c r="L11" s="1363"/>
      <c r="M11" s="1364">
        <f>+'[2]7empregoINE1'!M11</f>
        <v>290</v>
      </c>
      <c r="N11" s="1364"/>
      <c r="O11" s="1238"/>
      <c r="P11" s="1183"/>
    </row>
    <row r="12" spans="1:16" ht="11.25" customHeight="1" x14ac:dyDescent="0.2">
      <c r="A12" s="1183"/>
      <c r="B12" s="1254"/>
      <c r="C12" s="755" t="s">
        <v>157</v>
      </c>
      <c r="D12" s="1182"/>
      <c r="E12" s="1351">
        <f>+'[2]7empregoINE1'!E12</f>
        <v>2230.4</v>
      </c>
      <c r="F12" s="1351"/>
      <c r="G12" s="1351">
        <f>+'[2]7empregoINE1'!G12</f>
        <v>2221.4</v>
      </c>
      <c r="H12" s="1351"/>
      <c r="I12" s="1351">
        <f>+'[2]7empregoINE1'!I12</f>
        <v>2241.9</v>
      </c>
      <c r="J12" s="1351"/>
      <c r="K12" s="1351">
        <f>+'[2]7empregoINE1'!K12</f>
        <v>2248.1</v>
      </c>
      <c r="L12" s="1351"/>
      <c r="M12" s="1352">
        <f>+'[2]7empregoINE1'!M12</f>
        <v>2247.8000000000002</v>
      </c>
      <c r="N12" s="1352"/>
      <c r="O12" s="1238"/>
      <c r="P12" s="1183"/>
    </row>
    <row r="13" spans="1:16" ht="11.25" customHeight="1" x14ac:dyDescent="0.2">
      <c r="A13" s="1183"/>
      <c r="B13" s="1254"/>
      <c r="C13" s="755" t="s">
        <v>158</v>
      </c>
      <c r="D13" s="1182"/>
      <c r="E13" s="1351">
        <f>+'[2]7empregoINE1'!E13</f>
        <v>2148.1999999999998</v>
      </c>
      <c r="F13" s="1351"/>
      <c r="G13" s="1351">
        <f>+'[2]7empregoINE1'!G13</f>
        <v>2162.6999999999998</v>
      </c>
      <c r="H13" s="1351"/>
      <c r="I13" s="1351">
        <f>+'[2]7empregoINE1'!I13</f>
        <v>2243.1</v>
      </c>
      <c r="J13" s="1351"/>
      <c r="K13" s="1351">
        <f>+'[2]7empregoINE1'!K13</f>
        <v>2263.8000000000002</v>
      </c>
      <c r="L13" s="1351"/>
      <c r="M13" s="1352">
        <f>+'[2]7empregoINE1'!M13</f>
        <v>2267.1</v>
      </c>
      <c r="N13" s="1352"/>
      <c r="O13" s="1238"/>
      <c r="P13" s="1183"/>
    </row>
    <row r="14" spans="1:16" ht="15.75" customHeight="1" x14ac:dyDescent="0.2">
      <c r="A14" s="1183"/>
      <c r="B14" s="1254"/>
      <c r="C14" s="755" t="s">
        <v>377</v>
      </c>
      <c r="D14" s="1182"/>
      <c r="E14" s="1363">
        <f>+'[2]7empregoINE1'!E14</f>
        <v>307.3</v>
      </c>
      <c r="F14" s="1363"/>
      <c r="G14" s="1363">
        <f>+'[2]7empregoINE1'!G14</f>
        <v>301</v>
      </c>
      <c r="H14" s="1363"/>
      <c r="I14" s="1363">
        <f>+'[2]7empregoINE1'!I14</f>
        <v>331.9</v>
      </c>
      <c r="J14" s="1363"/>
      <c r="K14" s="1363">
        <f>+'[2]7empregoINE1'!K14</f>
        <v>304.5</v>
      </c>
      <c r="L14" s="1363"/>
      <c r="M14" s="1364">
        <f>+'[2]7empregoINE1'!M14</f>
        <v>280.39999999999998</v>
      </c>
      <c r="N14" s="1364"/>
      <c r="O14" s="1238"/>
      <c r="P14" s="1183"/>
    </row>
    <row r="15" spans="1:16" ht="11.25" customHeight="1" x14ac:dyDescent="0.2">
      <c r="A15" s="1183"/>
      <c r="B15" s="1254"/>
      <c r="C15" s="755" t="s">
        <v>162</v>
      </c>
      <c r="D15" s="1182"/>
      <c r="E15" s="1351">
        <f>+'[2]7empregoINE1'!E15</f>
        <v>1159.2</v>
      </c>
      <c r="F15" s="1351"/>
      <c r="G15" s="1351">
        <f>+'[2]7empregoINE1'!G15</f>
        <v>1133.0999999999999</v>
      </c>
      <c r="H15" s="1351"/>
      <c r="I15" s="1351">
        <f>+'[2]7empregoINE1'!I15</f>
        <v>1164.5</v>
      </c>
      <c r="J15" s="1351"/>
      <c r="K15" s="1351">
        <f>+'[2]7empregoINE1'!K15</f>
        <v>1181</v>
      </c>
      <c r="L15" s="1351"/>
      <c r="M15" s="1352">
        <f>+'[2]7empregoINE1'!M15</f>
        <v>1228.5999999999999</v>
      </c>
      <c r="N15" s="1352"/>
      <c r="O15" s="1238"/>
      <c r="P15" s="1183"/>
    </row>
    <row r="16" spans="1:16" ht="11.25" customHeight="1" x14ac:dyDescent="0.2">
      <c r="A16" s="1183"/>
      <c r="B16" s="1254"/>
      <c r="C16" s="755" t="s">
        <v>163</v>
      </c>
      <c r="D16" s="1182"/>
      <c r="E16" s="1351">
        <f>+'[2]7empregoINE1'!E16</f>
        <v>3177.1</v>
      </c>
      <c r="F16" s="1351"/>
      <c r="G16" s="1351">
        <f>+'[2]7empregoINE1'!G16</f>
        <v>3224</v>
      </c>
      <c r="H16" s="1351"/>
      <c r="I16" s="1351">
        <f>+'[2]7empregoINE1'!I16</f>
        <v>3264</v>
      </c>
      <c r="J16" s="1351"/>
      <c r="K16" s="1351">
        <f>+'[2]7empregoINE1'!K16</f>
        <v>3317.5</v>
      </c>
      <c r="L16" s="1351"/>
      <c r="M16" s="1352">
        <f>+'[2]7empregoINE1'!M16</f>
        <v>3296</v>
      </c>
      <c r="N16" s="1352"/>
      <c r="O16" s="1238"/>
      <c r="P16" s="1183"/>
    </row>
    <row r="17" spans="1:16" s="1244" customFormat="1" ht="15.75" customHeight="1" x14ac:dyDescent="0.2">
      <c r="A17" s="1245"/>
      <c r="B17" s="1257"/>
      <c r="C17" s="755" t="s">
        <v>164</v>
      </c>
      <c r="D17" s="1182"/>
      <c r="E17" s="1351">
        <f>+'[2]7empregoINE1'!E17</f>
        <v>4090.1</v>
      </c>
      <c r="F17" s="1351"/>
      <c r="G17" s="1351">
        <f>+'[2]7empregoINE1'!G17</f>
        <v>4107.5</v>
      </c>
      <c r="H17" s="1351"/>
      <c r="I17" s="1351">
        <f>+'[2]7empregoINE1'!I17</f>
        <v>4205.6000000000004</v>
      </c>
      <c r="J17" s="1351"/>
      <c r="K17" s="1351">
        <f>+'[2]7empregoINE1'!K17</f>
        <v>4295</v>
      </c>
      <c r="L17" s="1351"/>
      <c r="M17" s="1352">
        <f>+'[2]7empregoINE1'!M17</f>
        <v>4273.2</v>
      </c>
      <c r="N17" s="1352"/>
      <c r="O17" s="1243"/>
      <c r="P17" s="1245"/>
    </row>
    <row r="18" spans="1:16" s="1244" customFormat="1" ht="11.25" customHeight="1" x14ac:dyDescent="0.2">
      <c r="A18" s="1245"/>
      <c r="B18" s="1257"/>
      <c r="C18" s="755" t="s">
        <v>165</v>
      </c>
      <c r="D18" s="1182"/>
      <c r="E18" s="1351">
        <f>+'[2]7empregoINE1'!E18</f>
        <v>553.5</v>
      </c>
      <c r="F18" s="1351"/>
      <c r="G18" s="1351">
        <f>+'[2]7empregoINE1'!G18</f>
        <v>550.70000000000005</v>
      </c>
      <c r="H18" s="1351"/>
      <c r="I18" s="1351">
        <f>+'[2]7empregoINE1'!I18</f>
        <v>554.79999999999995</v>
      </c>
      <c r="J18" s="1351"/>
      <c r="K18" s="1351">
        <f>+'[2]7empregoINE1'!K18</f>
        <v>508</v>
      </c>
      <c r="L18" s="1351"/>
      <c r="M18" s="1352">
        <f>+'[2]7empregoINE1'!M18</f>
        <v>531.70000000000005</v>
      </c>
      <c r="N18" s="1352"/>
      <c r="O18" s="1243"/>
      <c r="P18" s="1245"/>
    </row>
    <row r="19" spans="1:16" ht="15.75" customHeight="1" x14ac:dyDescent="0.2">
      <c r="A19" s="1183"/>
      <c r="B19" s="1254"/>
      <c r="C19" s="755" t="s">
        <v>166</v>
      </c>
      <c r="D19" s="1182"/>
      <c r="E19" s="1351">
        <f>+'[2]7empregoINE1'!E19</f>
        <v>3837.1</v>
      </c>
      <c r="F19" s="1351"/>
      <c r="G19" s="1351">
        <f>+'[2]7empregoINE1'!G19</f>
        <v>3852.8</v>
      </c>
      <c r="H19" s="1351"/>
      <c r="I19" s="1351">
        <f>+'[2]7empregoINE1'!I19</f>
        <v>3931.5</v>
      </c>
      <c r="J19" s="1351"/>
      <c r="K19" s="1351">
        <f>+'[2]7empregoINE1'!K19</f>
        <v>3998.8</v>
      </c>
      <c r="L19" s="1351"/>
      <c r="M19" s="1352">
        <f>+'[2]7empregoINE1'!M19</f>
        <v>4011.7</v>
      </c>
      <c r="N19" s="1352"/>
      <c r="O19" s="1238"/>
      <c r="P19" s="1183"/>
    </row>
    <row r="20" spans="1:16" ht="11.25" customHeight="1" x14ac:dyDescent="0.2">
      <c r="A20" s="1183"/>
      <c r="B20" s="1254"/>
      <c r="C20" s="1256"/>
      <c r="D20" s="1180" t="s">
        <v>167</v>
      </c>
      <c r="E20" s="1351">
        <f>+'[2]7empregoINE1'!E20</f>
        <v>2987.5</v>
      </c>
      <c r="F20" s="1351"/>
      <c r="G20" s="1351">
        <f>+'[2]7empregoINE1'!G20</f>
        <v>3035.7</v>
      </c>
      <c r="H20" s="1351"/>
      <c r="I20" s="1351">
        <f>+'[2]7empregoINE1'!I20</f>
        <v>3062.5</v>
      </c>
      <c r="J20" s="1351"/>
      <c r="K20" s="1351">
        <f>+'[2]7empregoINE1'!K20</f>
        <v>3099.9</v>
      </c>
      <c r="L20" s="1351"/>
      <c r="M20" s="1352">
        <f>+'[2]7empregoINE1'!M20</f>
        <v>3123</v>
      </c>
      <c r="N20" s="1352"/>
      <c r="O20" s="1238"/>
      <c r="P20" s="1183"/>
    </row>
    <row r="21" spans="1:16" ht="11.25" customHeight="1" x14ac:dyDescent="0.2">
      <c r="A21" s="1183"/>
      <c r="B21" s="1254"/>
      <c r="C21" s="1256"/>
      <c r="D21" s="1180" t="s">
        <v>168</v>
      </c>
      <c r="E21" s="1351">
        <f>+'[2]7empregoINE1'!E21</f>
        <v>704</v>
      </c>
      <c r="F21" s="1351"/>
      <c r="G21" s="1351">
        <f>+'[2]7empregoINE1'!G21</f>
        <v>681.4</v>
      </c>
      <c r="H21" s="1351"/>
      <c r="I21" s="1351">
        <f>+'[2]7empregoINE1'!I21</f>
        <v>727.9</v>
      </c>
      <c r="J21" s="1351"/>
      <c r="K21" s="1351">
        <f>+'[2]7empregoINE1'!K21</f>
        <v>763</v>
      </c>
      <c r="L21" s="1351"/>
      <c r="M21" s="1352">
        <f>+'[2]7empregoINE1'!M21</f>
        <v>742.4</v>
      </c>
      <c r="N21" s="1352"/>
      <c r="O21" s="1238"/>
      <c r="P21" s="1183"/>
    </row>
    <row r="22" spans="1:16" ht="11.25" customHeight="1" x14ac:dyDescent="0.2">
      <c r="A22" s="1183"/>
      <c r="B22" s="1254"/>
      <c r="C22" s="1256"/>
      <c r="D22" s="1180" t="s">
        <v>129</v>
      </c>
      <c r="E22" s="1351">
        <f>+'[2]7empregoINE1'!E22</f>
        <v>145.6</v>
      </c>
      <c r="F22" s="1351"/>
      <c r="G22" s="1351">
        <f>+'[2]7empregoINE1'!G22</f>
        <v>135.69999999999999</v>
      </c>
      <c r="H22" s="1351"/>
      <c r="I22" s="1351">
        <f>+'[2]7empregoINE1'!I22</f>
        <v>141.1</v>
      </c>
      <c r="J22" s="1351"/>
      <c r="K22" s="1351">
        <f>+'[2]7empregoINE1'!K22</f>
        <v>135.9</v>
      </c>
      <c r="L22" s="1351"/>
      <c r="M22" s="1352">
        <f>+'[2]7empregoINE1'!M22</f>
        <v>146.30000000000001</v>
      </c>
      <c r="N22" s="1352"/>
      <c r="O22" s="1238"/>
      <c r="P22" s="1183"/>
    </row>
    <row r="23" spans="1:16" ht="11.25" customHeight="1" x14ac:dyDescent="0.2">
      <c r="A23" s="1183"/>
      <c r="B23" s="1254"/>
      <c r="C23" s="755" t="s">
        <v>169</v>
      </c>
      <c r="D23" s="1182"/>
      <c r="E23" s="1351">
        <f>+'[2]7empregoINE1'!E23</f>
        <v>781.3</v>
      </c>
      <c r="F23" s="1351"/>
      <c r="G23" s="1351">
        <f>+'[2]7empregoINE1'!G23</f>
        <v>782.5</v>
      </c>
      <c r="H23" s="1351"/>
      <c r="I23" s="1351">
        <f>+'[2]7empregoINE1'!I23</f>
        <v>806.2</v>
      </c>
      <c r="J23" s="1351"/>
      <c r="K23" s="1351">
        <f>+'[2]7empregoINE1'!K23</f>
        <v>782.8</v>
      </c>
      <c r="L23" s="1351"/>
      <c r="M23" s="1352">
        <f>+'[2]7empregoINE1'!M23</f>
        <v>772.1</v>
      </c>
      <c r="N23" s="1352"/>
      <c r="O23" s="1238"/>
      <c r="P23" s="1183"/>
    </row>
    <row r="24" spans="1:16" ht="11.25" customHeight="1" x14ac:dyDescent="0.2">
      <c r="A24" s="1183"/>
      <c r="B24" s="1254"/>
      <c r="C24" s="755" t="s">
        <v>129</v>
      </c>
      <c r="D24" s="1182"/>
      <c r="E24" s="1351">
        <f>+'[2]7empregoINE1'!E24</f>
        <v>25.2</v>
      </c>
      <c r="F24" s="1351"/>
      <c r="G24" s="1351">
        <f>+'[2]7empregoINE1'!G24</f>
        <v>22.8</v>
      </c>
      <c r="H24" s="1351"/>
      <c r="I24" s="1351">
        <f>+'[2]7empregoINE1'!I24</f>
        <v>22.7</v>
      </c>
      <c r="J24" s="1351"/>
      <c r="K24" s="1351">
        <f>+'[2]7empregoINE1'!K24</f>
        <v>21.4</v>
      </c>
      <c r="L24" s="1351"/>
      <c r="M24" s="1352">
        <f>+'[2]7empregoINE1'!M24</f>
        <v>21.1</v>
      </c>
      <c r="N24" s="1352"/>
      <c r="O24" s="1238"/>
      <c r="P24" s="1183"/>
    </row>
    <row r="25" spans="1:16" ht="15.75" customHeight="1" x14ac:dyDescent="0.2">
      <c r="A25" s="1183"/>
      <c r="B25" s="1254"/>
      <c r="C25" s="760" t="s">
        <v>170</v>
      </c>
      <c r="D25" s="760"/>
      <c r="E25" s="1357"/>
      <c r="F25" s="1357"/>
      <c r="G25" s="1357"/>
      <c r="H25" s="1357"/>
      <c r="I25" s="1357"/>
      <c r="J25" s="1357"/>
      <c r="K25" s="1357"/>
      <c r="L25" s="1357"/>
      <c r="M25" s="1358"/>
      <c r="N25" s="1358"/>
      <c r="O25" s="1238"/>
      <c r="P25" s="1183"/>
    </row>
    <row r="26" spans="1:16" s="1196" customFormat="1" ht="13.5" customHeight="1" x14ac:dyDescent="0.2">
      <c r="A26" s="1197"/>
      <c r="B26" s="1366" t="s">
        <v>171</v>
      </c>
      <c r="C26" s="1366"/>
      <c r="D26" s="1366"/>
      <c r="E26" s="1367">
        <f>+'[2]7empregoINE1'!E26</f>
        <v>65.900000000000006</v>
      </c>
      <c r="F26" s="1367"/>
      <c r="G26" s="1367">
        <f>+'[2]7empregoINE1'!G26</f>
        <v>66.3</v>
      </c>
      <c r="H26" s="1367"/>
      <c r="I26" s="1367">
        <f>+'[2]7empregoINE1'!I26</f>
        <v>67.599999999999994</v>
      </c>
      <c r="J26" s="1367"/>
      <c r="K26" s="1367">
        <f>+'[2]7empregoINE1'!K26</f>
        <v>68.5</v>
      </c>
      <c r="L26" s="1367"/>
      <c r="M26" s="1368">
        <f>+'[2]7empregoINE1'!M26</f>
        <v>68.900000000000006</v>
      </c>
      <c r="N26" s="1368"/>
      <c r="O26" s="1255"/>
      <c r="P26" s="1197"/>
    </row>
    <row r="27" spans="1:16" ht="11.25" customHeight="1" x14ac:dyDescent="0.2">
      <c r="A27" s="1183"/>
      <c r="B27" s="1254"/>
      <c r="C27" s="758"/>
      <c r="D27" s="1180" t="s">
        <v>72</v>
      </c>
      <c r="E27" s="1357">
        <f>+'[2]7empregoINE1'!E27</f>
        <v>68.8</v>
      </c>
      <c r="F27" s="1357"/>
      <c r="G27" s="1357">
        <f>+'[2]7empregoINE1'!G27</f>
        <v>69.400000000000006</v>
      </c>
      <c r="H27" s="1357"/>
      <c r="I27" s="1357">
        <f>+'[2]7empregoINE1'!I27</f>
        <v>70.8</v>
      </c>
      <c r="J27" s="1357"/>
      <c r="K27" s="1357">
        <f>+'[2]7empregoINE1'!K27</f>
        <v>72</v>
      </c>
      <c r="L27" s="1357"/>
      <c r="M27" s="1358">
        <f>+'[2]7empregoINE1'!M27</f>
        <v>72.2</v>
      </c>
      <c r="N27" s="1358"/>
      <c r="O27" s="1238"/>
      <c r="P27" s="1183"/>
    </row>
    <row r="28" spans="1:16" ht="11.25" customHeight="1" x14ac:dyDescent="0.2">
      <c r="A28" s="1183"/>
      <c r="B28" s="1254"/>
      <c r="C28" s="758"/>
      <c r="D28" s="1180" t="s">
        <v>71</v>
      </c>
      <c r="E28" s="1357">
        <f>+'[2]7empregoINE1'!E28</f>
        <v>63.2</v>
      </c>
      <c r="F28" s="1357"/>
      <c r="G28" s="1357">
        <f>+'[2]7empregoINE1'!G28</f>
        <v>63.4</v>
      </c>
      <c r="H28" s="1357"/>
      <c r="I28" s="1357">
        <f>+'[2]7empregoINE1'!I28</f>
        <v>64.5</v>
      </c>
      <c r="J28" s="1357"/>
      <c r="K28" s="1357">
        <f>+'[2]7empregoINE1'!K28</f>
        <v>65.3</v>
      </c>
      <c r="L28" s="1357"/>
      <c r="M28" s="1358">
        <f>+'[2]7empregoINE1'!M28</f>
        <v>65.8</v>
      </c>
      <c r="N28" s="1358"/>
      <c r="O28" s="1238"/>
      <c r="P28" s="1183"/>
    </row>
    <row r="29" spans="1:16" s="1196" customFormat="1" ht="13.5" customHeight="1" x14ac:dyDescent="0.2">
      <c r="A29" s="1197"/>
      <c r="B29" s="1366" t="s">
        <v>156</v>
      </c>
      <c r="C29" s="1366"/>
      <c r="D29" s="1366"/>
      <c r="E29" s="1367">
        <f>+'[2]7empregoINE1'!E29</f>
        <v>24.2</v>
      </c>
      <c r="F29" s="1367"/>
      <c r="G29" s="1367">
        <f>+'[2]7empregoINE1'!G29</f>
        <v>25</v>
      </c>
      <c r="H29" s="1367"/>
      <c r="I29" s="1367">
        <f>+'[2]7empregoINE1'!I29</f>
        <v>25.2</v>
      </c>
      <c r="J29" s="1367"/>
      <c r="K29" s="1367">
        <f>+'[2]7empregoINE1'!K29</f>
        <v>26.7</v>
      </c>
      <c r="L29" s="1367"/>
      <c r="M29" s="1368">
        <f>+'[2]7empregoINE1'!M29</f>
        <v>26.6</v>
      </c>
      <c r="N29" s="1368"/>
      <c r="O29" s="1255"/>
      <c r="P29" s="1197"/>
    </row>
    <row r="30" spans="1:16" ht="11.25" customHeight="1" x14ac:dyDescent="0.2">
      <c r="A30" s="1183"/>
      <c r="B30" s="1254"/>
      <c r="C30" s="758"/>
      <c r="D30" s="1180" t="s">
        <v>72</v>
      </c>
      <c r="E30" s="1357">
        <f>+'[2]7empregoINE1'!E30</f>
        <v>25.8</v>
      </c>
      <c r="F30" s="1357"/>
      <c r="G30" s="1357">
        <f>+'[2]7empregoINE1'!G30</f>
        <v>26.8</v>
      </c>
      <c r="H30" s="1357"/>
      <c r="I30" s="1357">
        <f>+'[2]7empregoINE1'!I30</f>
        <v>26.4</v>
      </c>
      <c r="J30" s="1357"/>
      <c r="K30" s="1357">
        <f>+'[2]7empregoINE1'!K30</f>
        <v>28.6</v>
      </c>
      <c r="L30" s="1357"/>
      <c r="M30" s="1358">
        <f>+'[2]7empregoINE1'!M30</f>
        <v>28.5</v>
      </c>
      <c r="N30" s="1358"/>
      <c r="O30" s="1238"/>
      <c r="P30" s="1183"/>
    </row>
    <row r="31" spans="1:16" ht="11.25" customHeight="1" x14ac:dyDescent="0.2">
      <c r="A31" s="1183"/>
      <c r="B31" s="1254"/>
      <c r="C31" s="758"/>
      <c r="D31" s="1180" t="s">
        <v>71</v>
      </c>
      <c r="E31" s="1357">
        <f>+'[2]7empregoINE1'!E31</f>
        <v>22.5</v>
      </c>
      <c r="F31" s="1357"/>
      <c r="G31" s="1357">
        <f>+'[2]7empregoINE1'!G31</f>
        <v>23.2</v>
      </c>
      <c r="H31" s="1357"/>
      <c r="I31" s="1357">
        <f>+'[2]7empregoINE1'!I31</f>
        <v>23.9</v>
      </c>
      <c r="J31" s="1357"/>
      <c r="K31" s="1357">
        <f>+'[2]7empregoINE1'!K31</f>
        <v>24.6</v>
      </c>
      <c r="L31" s="1357"/>
      <c r="M31" s="1358">
        <f>+'[2]7empregoINE1'!M31</f>
        <v>24.6</v>
      </c>
      <c r="N31" s="1358"/>
      <c r="O31" s="1238"/>
      <c r="P31" s="1183"/>
    </row>
    <row r="32" spans="1:16" s="1196" customFormat="1" ht="13.5" customHeight="1" x14ac:dyDescent="0.2">
      <c r="A32" s="1197"/>
      <c r="B32" s="1366" t="s">
        <v>172</v>
      </c>
      <c r="C32" s="1366"/>
      <c r="D32" s="1366"/>
      <c r="E32" s="1367">
        <f>+'[2]7empregoINE1'!E32</f>
        <v>52.9</v>
      </c>
      <c r="F32" s="1367"/>
      <c r="G32" s="1367">
        <f>+'[2]7empregoINE1'!G32</f>
        <v>53.9</v>
      </c>
      <c r="H32" s="1367"/>
      <c r="I32" s="1367">
        <f>+'[2]7empregoINE1'!I32</f>
        <v>56.1</v>
      </c>
      <c r="J32" s="1367"/>
      <c r="K32" s="1367">
        <f>+'[2]7empregoINE1'!K32</f>
        <v>57.1</v>
      </c>
      <c r="L32" s="1367"/>
      <c r="M32" s="1368">
        <f>+'[2]7empregoINE1'!M32</f>
        <v>57.8</v>
      </c>
      <c r="N32" s="1368"/>
      <c r="O32" s="1255"/>
      <c r="P32" s="1197"/>
    </row>
    <row r="33" spans="1:18" ht="11.25" customHeight="1" x14ac:dyDescent="0.2">
      <c r="A33" s="1183"/>
      <c r="B33" s="1254"/>
      <c r="C33" s="758"/>
      <c r="D33" s="1180" t="s">
        <v>72</v>
      </c>
      <c r="E33" s="1357">
        <f>+'[2]7empregoINE1'!E33</f>
        <v>59.3</v>
      </c>
      <c r="F33" s="1357"/>
      <c r="G33" s="1357">
        <f>+'[2]7empregoINE1'!G33</f>
        <v>60.4</v>
      </c>
      <c r="H33" s="1357"/>
      <c r="I33" s="1357">
        <f>+'[2]7empregoINE1'!I33</f>
        <v>62.2</v>
      </c>
      <c r="J33" s="1357"/>
      <c r="K33" s="1357">
        <f>+'[2]7empregoINE1'!K33</f>
        <v>64.099999999999994</v>
      </c>
      <c r="L33" s="1357"/>
      <c r="M33" s="1358">
        <f>+'[2]7empregoINE1'!M33</f>
        <v>65.400000000000006</v>
      </c>
      <c r="N33" s="1358"/>
      <c r="O33" s="1238"/>
      <c r="P33" s="1183"/>
    </row>
    <row r="34" spans="1:18" ht="11.25" customHeight="1" x14ac:dyDescent="0.2">
      <c r="A34" s="1183"/>
      <c r="B34" s="1254"/>
      <c r="C34" s="758"/>
      <c r="D34" s="1180" t="s">
        <v>71</v>
      </c>
      <c r="E34" s="1357">
        <f>+'[2]7empregoINE1'!E34</f>
        <v>47.2</v>
      </c>
      <c r="F34" s="1357"/>
      <c r="G34" s="1357">
        <f>+'[2]7empregoINE1'!G34</f>
        <v>48.2</v>
      </c>
      <c r="H34" s="1357"/>
      <c r="I34" s="1357">
        <f>+'[2]7empregoINE1'!I34</f>
        <v>50.6</v>
      </c>
      <c r="J34" s="1357"/>
      <c r="K34" s="1357">
        <f>+'[2]7empregoINE1'!K34</f>
        <v>50.9</v>
      </c>
      <c r="L34" s="1357"/>
      <c r="M34" s="1358">
        <f>+'[2]7empregoINE1'!M34</f>
        <v>51.1</v>
      </c>
      <c r="N34" s="1358"/>
      <c r="O34" s="1238"/>
      <c r="P34" s="1183"/>
    </row>
    <row r="35" spans="1:18" ht="15.75" customHeight="1" x14ac:dyDescent="0.2">
      <c r="A35" s="1183"/>
      <c r="B35" s="1254"/>
      <c r="C35" s="1369" t="s">
        <v>173</v>
      </c>
      <c r="D35" s="1369"/>
      <c r="E35" s="1370">
        <f>+'[2]7empregoINE1'!E35</f>
        <v>0</v>
      </c>
      <c r="F35" s="1370"/>
      <c r="G35" s="1370">
        <f>+'[2]7empregoINE1'!G35</f>
        <v>0</v>
      </c>
      <c r="H35" s="1370"/>
      <c r="I35" s="1370">
        <f>+'[2]7empregoINE1'!I35</f>
        <v>0</v>
      </c>
      <c r="J35" s="1370"/>
      <c r="K35" s="1370">
        <f>+'[2]7empregoINE1'!K35</f>
        <v>0</v>
      </c>
      <c r="L35" s="1370"/>
      <c r="M35" s="1371">
        <f>+'[2]7empregoINE1'!M35</f>
        <v>0</v>
      </c>
      <c r="N35" s="1371"/>
      <c r="O35" s="1238"/>
      <c r="P35" s="1183"/>
    </row>
    <row r="36" spans="1:18" ht="11.25" customHeight="1" x14ac:dyDescent="0.2">
      <c r="A36" s="1183"/>
      <c r="B36" s="1254"/>
      <c r="C36" s="1374" t="s">
        <v>171</v>
      </c>
      <c r="D36" s="1374"/>
      <c r="E36" s="1375">
        <f>+'[2]7empregoINE1'!E36</f>
        <v>-5.5999999999999943</v>
      </c>
      <c r="F36" s="1375"/>
      <c r="G36" s="1375">
        <f>+'[2]7empregoINE1'!G36</f>
        <v>-6.0000000000000071</v>
      </c>
      <c r="H36" s="1375"/>
      <c r="I36" s="1375">
        <f>+'[2]7empregoINE1'!I36</f>
        <v>-6.2999999999999972</v>
      </c>
      <c r="J36" s="1375"/>
      <c r="K36" s="1375">
        <f>+'[2]7empregoINE1'!K36</f>
        <v>-6.7000000000000028</v>
      </c>
      <c r="L36" s="1375"/>
      <c r="M36" s="1373">
        <f>+'[2]7empregoINE1'!M36</f>
        <v>-6.4000000000000057</v>
      </c>
      <c r="N36" s="1373"/>
      <c r="O36" s="1238"/>
      <c r="P36" s="1183"/>
    </row>
    <row r="37" spans="1:18" ht="11.25" customHeight="1" x14ac:dyDescent="0.2">
      <c r="A37" s="1183"/>
      <c r="B37" s="1254"/>
      <c r="C37" s="1374" t="s">
        <v>156</v>
      </c>
      <c r="D37" s="1374"/>
      <c r="E37" s="1375">
        <f>+'[2]7empregoINE1'!E37</f>
        <v>-3.3000000000000007</v>
      </c>
      <c r="F37" s="1375"/>
      <c r="G37" s="1375">
        <f>+'[2]7empregoINE1'!G37</f>
        <v>-3.6000000000000014</v>
      </c>
      <c r="H37" s="1375"/>
      <c r="I37" s="1375">
        <f>+'[2]7empregoINE1'!I37</f>
        <v>-2.5</v>
      </c>
      <c r="J37" s="1375"/>
      <c r="K37" s="1375">
        <f>+'[2]7empregoINE1'!K37</f>
        <v>-4</v>
      </c>
      <c r="L37" s="1375"/>
      <c r="M37" s="1373">
        <f>+'[2]7empregoINE1'!M37</f>
        <v>-3.8999999999999986</v>
      </c>
      <c r="N37" s="1373"/>
      <c r="O37" s="1238"/>
      <c r="P37" s="1183"/>
    </row>
    <row r="38" spans="1:18" ht="11.25" customHeight="1" x14ac:dyDescent="0.2">
      <c r="A38" s="1183"/>
      <c r="B38" s="1254"/>
      <c r="C38" s="1374" t="s">
        <v>172</v>
      </c>
      <c r="D38" s="1374"/>
      <c r="E38" s="1375">
        <f>+'[2]7empregoINE1'!E38</f>
        <v>-12.099999999999994</v>
      </c>
      <c r="F38" s="1375"/>
      <c r="G38" s="1375">
        <f>+'[2]7empregoINE1'!G38</f>
        <v>-12.199999999999996</v>
      </c>
      <c r="H38" s="1375"/>
      <c r="I38" s="1375">
        <f>+'[2]7empregoINE1'!I38</f>
        <v>-11.600000000000001</v>
      </c>
      <c r="J38" s="1375"/>
      <c r="K38" s="1375">
        <f>+'[2]7empregoINE1'!K38</f>
        <v>-13.199999999999996</v>
      </c>
      <c r="L38" s="1375"/>
      <c r="M38" s="1373">
        <f>+'[2]7empregoINE1'!M38</f>
        <v>-14.300000000000004</v>
      </c>
      <c r="N38" s="1373"/>
      <c r="O38" s="1238"/>
      <c r="P38" s="1183"/>
    </row>
    <row r="39" spans="1:18" ht="11.25" customHeight="1" thickBot="1" x14ac:dyDescent="0.25">
      <c r="A39" s="1183"/>
      <c r="B39" s="1254"/>
      <c r="C39" s="1180"/>
      <c r="D39" s="1180"/>
      <c r="E39" s="1240"/>
      <c r="F39" s="1240"/>
      <c r="G39" s="1240"/>
      <c r="H39" s="1240"/>
      <c r="I39" s="1240"/>
      <c r="J39" s="1240"/>
      <c r="K39" s="1240"/>
      <c r="L39" s="1240"/>
      <c r="M39" s="1253"/>
      <c r="N39" s="1253"/>
      <c r="O39" s="1238"/>
      <c r="P39" s="1183"/>
    </row>
    <row r="40" spans="1:18" s="1210" customFormat="1" ht="13.5" customHeight="1" thickBot="1" x14ac:dyDescent="0.25">
      <c r="A40" s="1211"/>
      <c r="B40" s="1212"/>
      <c r="C40" s="1216" t="s">
        <v>506</v>
      </c>
      <c r="D40" s="1215"/>
      <c r="E40" s="1215"/>
      <c r="F40" s="1215"/>
      <c r="G40" s="1215"/>
      <c r="H40" s="1215"/>
      <c r="I40" s="1215"/>
      <c r="J40" s="1215"/>
      <c r="K40" s="1215"/>
      <c r="L40" s="1215"/>
      <c r="M40" s="1215"/>
      <c r="N40" s="1214"/>
      <c r="O40" s="1238"/>
      <c r="P40" s="1211"/>
    </row>
    <row r="41" spans="1:18" s="1210" customFormat="1" ht="3.75" customHeight="1" x14ac:dyDescent="0.2">
      <c r="A41" s="1211"/>
      <c r="B41" s="1212"/>
      <c r="C41" s="1376" t="s">
        <v>159</v>
      </c>
      <c r="D41" s="1376"/>
      <c r="E41" s="1212"/>
      <c r="F41" s="1212"/>
      <c r="G41" s="1212"/>
      <c r="H41" s="1212"/>
      <c r="I41" s="1212"/>
      <c r="J41" s="1212"/>
      <c r="K41" s="1212"/>
      <c r="L41" s="1212"/>
      <c r="M41" s="1212"/>
      <c r="N41" s="1212"/>
      <c r="O41" s="1238"/>
      <c r="P41" s="1211"/>
    </row>
    <row r="42" spans="1:18" s="1244" customFormat="1" ht="12.75" customHeight="1" x14ac:dyDescent="0.2">
      <c r="A42" s="1245"/>
      <c r="B42" s="1182"/>
      <c r="C42" s="1376"/>
      <c r="D42" s="1376"/>
      <c r="E42" s="1209">
        <f>+[2]TRIM!$E$6</f>
        <v>2016</v>
      </c>
      <c r="F42" s="1207" t="str">
        <f>+[2]TRIM!$F$6</f>
        <v xml:space="preserve"> </v>
      </c>
      <c r="G42" s="1209" t="str">
        <f>+[2]TRIM!$G$6</f>
        <v xml:space="preserve"> </v>
      </c>
      <c r="H42" s="1207" t="str">
        <f>+[2]TRIM!$H$6</f>
        <v xml:space="preserve"> </v>
      </c>
      <c r="I42" s="1208"/>
      <c r="J42" s="1207">
        <f>+[2]TRIM!$J$6</f>
        <v>2017</v>
      </c>
      <c r="K42" s="1206" t="str">
        <f>+[2]TRIM!$K$6</f>
        <v xml:space="preserve"> </v>
      </c>
      <c r="L42" s="1205" t="str">
        <f>+[2]TRIM!$L$6</f>
        <v xml:space="preserve"> </v>
      </c>
      <c r="M42" s="1205" t="str">
        <f>+[2]TRIM!$M$6</f>
        <v xml:space="preserve"> </v>
      </c>
      <c r="N42" s="1204"/>
      <c r="O42" s="1243"/>
      <c r="P42" s="1245"/>
    </row>
    <row r="43" spans="1:18" x14ac:dyDescent="0.2">
      <c r="A43" s="1183"/>
      <c r="B43" s="1218"/>
      <c r="C43" s="1189"/>
      <c r="D43" s="1189"/>
      <c r="E43" s="1344" t="str">
        <f>+E7</f>
        <v>4.º trimestre</v>
      </c>
      <c r="F43" s="1344"/>
      <c r="G43" s="1344" t="str">
        <f>+G7</f>
        <v>1.º trimestre</v>
      </c>
      <c r="H43" s="1344"/>
      <c r="I43" s="1344" t="str">
        <f>+I7</f>
        <v>2.º trimestre</v>
      </c>
      <c r="J43" s="1344"/>
      <c r="K43" s="1344" t="str">
        <f>+K7</f>
        <v>3.º trimestre</v>
      </c>
      <c r="L43" s="1344"/>
      <c r="M43" s="1344" t="str">
        <f>+M7</f>
        <v>4.º trimestre</v>
      </c>
      <c r="N43" s="1344"/>
      <c r="O43" s="1238"/>
      <c r="P43" s="1183"/>
    </row>
    <row r="44" spans="1:18" ht="11.25" customHeight="1" x14ac:dyDescent="0.2">
      <c r="A44" s="1183"/>
      <c r="B44" s="1218"/>
      <c r="C44" s="1189"/>
      <c r="D44" s="1189"/>
      <c r="E44" s="766" t="s">
        <v>160</v>
      </c>
      <c r="F44" s="766" t="s">
        <v>106</v>
      </c>
      <c r="G44" s="766" t="s">
        <v>160</v>
      </c>
      <c r="H44" s="766" t="s">
        <v>106</v>
      </c>
      <c r="I44" s="767" t="s">
        <v>160</v>
      </c>
      <c r="J44" s="767" t="s">
        <v>106</v>
      </c>
      <c r="K44" s="767" t="s">
        <v>160</v>
      </c>
      <c r="L44" s="767" t="s">
        <v>106</v>
      </c>
      <c r="M44" s="767" t="s">
        <v>160</v>
      </c>
      <c r="N44" s="767" t="s">
        <v>106</v>
      </c>
      <c r="O44" s="1238"/>
      <c r="P44" s="1183"/>
    </row>
    <row r="45" spans="1:18" s="1223" customFormat="1" ht="15" customHeight="1" x14ac:dyDescent="0.2">
      <c r="A45" s="1224"/>
      <c r="B45" s="1252"/>
      <c r="C45" s="1348" t="s">
        <v>13</v>
      </c>
      <c r="D45" s="1348"/>
      <c r="E45" s="1251">
        <f>+[4]ine!D191</f>
        <v>4643.6000000000004</v>
      </c>
      <c r="F45" s="1251">
        <f>+E45/E45*100</f>
        <v>100</v>
      </c>
      <c r="G45" s="1251">
        <f>+[4]ine!E191</f>
        <v>4658.1000000000004</v>
      </c>
      <c r="H45" s="1251">
        <f>+G45/G45*100</f>
        <v>100</v>
      </c>
      <c r="I45" s="1251">
        <f>+[4]ine!F191</f>
        <v>4760.3999999999996</v>
      </c>
      <c r="J45" s="1251">
        <f>+I45/I45*100</f>
        <v>100</v>
      </c>
      <c r="K45" s="1251">
        <f>+[4]ine!G191</f>
        <v>4803</v>
      </c>
      <c r="L45" s="1251">
        <f>+K45/K45*100</f>
        <v>100</v>
      </c>
      <c r="M45" s="1251">
        <f>+[4]ine!H191</f>
        <v>4804.8999999999996</v>
      </c>
      <c r="N45" s="1251">
        <f>+M45/M45*100</f>
        <v>100</v>
      </c>
      <c r="O45" s="1250"/>
      <c r="P45" s="1224"/>
      <c r="R45" s="1689"/>
    </row>
    <row r="46" spans="1:18" s="1244" customFormat="1" ht="11.25" customHeight="1" x14ac:dyDescent="0.2">
      <c r="A46" s="1245"/>
      <c r="B46" s="1182"/>
      <c r="C46" s="759"/>
      <c r="D46" s="1249" t="s">
        <v>156</v>
      </c>
      <c r="E46" s="1247">
        <f>+[4]ine!D192</f>
        <v>265</v>
      </c>
      <c r="F46" s="1247">
        <f>+E46/E$45*100</f>
        <v>5.7067792230166248</v>
      </c>
      <c r="G46" s="1247">
        <f>+[4]ine!E192</f>
        <v>274</v>
      </c>
      <c r="H46" s="1247">
        <f>+G46/G$45*100</f>
        <v>5.8822266589381931</v>
      </c>
      <c r="I46" s="1247">
        <f>+[4]ine!F192</f>
        <v>275.39999999999998</v>
      </c>
      <c r="J46" s="1247">
        <f>+I46/I$45*100</f>
        <v>5.7852281320897401</v>
      </c>
      <c r="K46" s="1247">
        <f>+[4]ine!G192</f>
        <v>291.2</v>
      </c>
      <c r="L46" s="1247">
        <f>+K46/K$45*100</f>
        <v>6.0628773683114714</v>
      </c>
      <c r="M46" s="1247">
        <f>+[4]ine!H192</f>
        <v>290</v>
      </c>
      <c r="N46" s="1247">
        <f>+M46/M$45*100</f>
        <v>6.0355054215488364</v>
      </c>
      <c r="O46" s="1243"/>
      <c r="P46" s="1245"/>
      <c r="R46" s="1690"/>
    </row>
    <row r="47" spans="1:18" s="1244" customFormat="1" ht="11.25" customHeight="1" x14ac:dyDescent="0.2">
      <c r="A47" s="1245"/>
      <c r="B47" s="1182"/>
      <c r="C47" s="759"/>
      <c r="D47" s="755" t="s">
        <v>505</v>
      </c>
      <c r="E47" s="1247">
        <f>+[4]ine!D193</f>
        <v>964.9</v>
      </c>
      <c r="F47" s="1247">
        <f>+E47/E45*100</f>
        <v>20.779136876561285</v>
      </c>
      <c r="G47" s="1247">
        <f>+[4]ine!E193</f>
        <v>969.9</v>
      </c>
      <c r="H47" s="1247">
        <f>+G47/G45*100</f>
        <v>20.821794293810779</v>
      </c>
      <c r="I47" s="1247">
        <f>+[4]ine!F193</f>
        <v>1027.5999999999999</v>
      </c>
      <c r="J47" s="1247">
        <f>+I47/I45*100</f>
        <v>21.586421309133684</v>
      </c>
      <c r="K47" s="1247">
        <f>+[4]ine!G193</f>
        <v>1031</v>
      </c>
      <c r="L47" s="1247">
        <f>+K47/K45*100</f>
        <v>21.465750572558818</v>
      </c>
      <c r="M47" s="1247">
        <f>+[4]ine!H193</f>
        <v>1029.5</v>
      </c>
      <c r="N47" s="1247">
        <f>+M47/M45*100</f>
        <v>21.426044246498368</v>
      </c>
      <c r="O47" s="1243"/>
      <c r="P47" s="1245"/>
      <c r="R47" s="1690"/>
    </row>
    <row r="48" spans="1:18" s="1244" customFormat="1" ht="12.75" customHeight="1" x14ac:dyDescent="0.2">
      <c r="A48" s="1245"/>
      <c r="B48" s="1248"/>
      <c r="C48" s="755" t="s">
        <v>187</v>
      </c>
      <c r="D48" s="761"/>
      <c r="E48" s="1247">
        <f>+[4]ine!D194</f>
        <v>1611.5</v>
      </c>
      <c r="F48" s="1247">
        <f>E48/E$45*100</f>
        <v>34.703678180721852</v>
      </c>
      <c r="G48" s="1247">
        <f>+[4]ine!E194</f>
        <v>1627.9</v>
      </c>
      <c r="H48" s="1247">
        <f>G48/G$45*100</f>
        <v>34.947725467465276</v>
      </c>
      <c r="I48" s="1247">
        <f>+[4]ine!F194</f>
        <v>1662.3</v>
      </c>
      <c r="J48" s="1247">
        <f>I48/I$45*100</f>
        <v>34.919334509705067</v>
      </c>
      <c r="K48" s="1247">
        <f>+[4]ine!G194</f>
        <v>1662.8</v>
      </c>
      <c r="L48" s="1247">
        <f>K48/K$45*100</f>
        <v>34.620029148448886</v>
      </c>
      <c r="M48" s="1247">
        <f>+[4]ine!H194</f>
        <v>1663.2</v>
      </c>
      <c r="N48" s="1247">
        <f>M48/M$45*100</f>
        <v>34.614664196965599</v>
      </c>
      <c r="O48" s="1243"/>
      <c r="P48" s="1245"/>
      <c r="R48" s="1690"/>
    </row>
    <row r="49" spans="1:18" s="1244" customFormat="1" ht="10.5" customHeight="1" x14ac:dyDescent="0.2">
      <c r="A49" s="1245"/>
      <c r="B49" s="1182"/>
      <c r="C49" s="758"/>
      <c r="D49" s="1180" t="s">
        <v>156</v>
      </c>
      <c r="E49" s="1246">
        <f>+[4]ine!D195</f>
        <v>101.2</v>
      </c>
      <c r="F49" s="1246">
        <f>E49/E48*100</f>
        <v>6.2798634812286691</v>
      </c>
      <c r="G49" s="1246">
        <f>+[4]ine!E195</f>
        <v>103</v>
      </c>
      <c r="H49" s="1246">
        <f>G49/G48*100</f>
        <v>6.3271699735856002</v>
      </c>
      <c r="I49" s="1246">
        <f>+[4]ine!F195</f>
        <v>103</v>
      </c>
      <c r="J49" s="1246">
        <f>I49/I48*100</f>
        <v>6.1962341334295861</v>
      </c>
      <c r="K49" s="1246">
        <f>+[4]ine!G195</f>
        <v>108.2</v>
      </c>
      <c r="L49" s="1246">
        <f>K49/K48*100</f>
        <v>6.5070964637960067</v>
      </c>
      <c r="M49" s="1246">
        <f>+[4]ine!H195</f>
        <v>100.2</v>
      </c>
      <c r="N49" s="1246">
        <f>M49/M48*100</f>
        <v>6.0245310245310248</v>
      </c>
      <c r="O49" s="1243"/>
      <c r="P49" s="1245"/>
      <c r="R49" s="1690"/>
    </row>
    <row r="50" spans="1:18" s="1244" customFormat="1" ht="10.5" customHeight="1" x14ac:dyDescent="0.2">
      <c r="A50" s="1245"/>
      <c r="B50" s="1182"/>
      <c r="C50" s="758"/>
      <c r="D50" s="1180" t="s">
        <v>505</v>
      </c>
      <c r="E50" s="1246">
        <f>+[4]ine!D196</f>
        <v>314.7</v>
      </c>
      <c r="F50" s="1246">
        <f>+E50/E48*100</f>
        <v>19.528389699038161</v>
      </c>
      <c r="G50" s="1246">
        <f>+[4]ine!E196</f>
        <v>321.2</v>
      </c>
      <c r="H50" s="1246">
        <f>+G50/G48*100</f>
        <v>19.730941704035875</v>
      </c>
      <c r="I50" s="1246">
        <f>+[4]ine!F196</f>
        <v>339.2</v>
      </c>
      <c r="J50" s="1246">
        <f>+I50/I48*100</f>
        <v>20.405462311255491</v>
      </c>
      <c r="K50" s="1246">
        <f>+[4]ine!G196</f>
        <v>337.4</v>
      </c>
      <c r="L50" s="1246">
        <f>+K50/K48*100</f>
        <v>20.291075294683665</v>
      </c>
      <c r="M50" s="1246">
        <f>+[4]ine!H196</f>
        <v>340.5</v>
      </c>
      <c r="N50" s="1246">
        <f>+M50/M48*100</f>
        <v>20.472582972582973</v>
      </c>
      <c r="O50" s="1243"/>
      <c r="P50" s="1245"/>
      <c r="R50" s="1690"/>
    </row>
    <row r="51" spans="1:18" s="1244" customFormat="1" ht="12.75" customHeight="1" x14ac:dyDescent="0.2">
      <c r="A51" s="1245"/>
      <c r="B51" s="1182"/>
      <c r="C51" s="755" t="s">
        <v>188</v>
      </c>
      <c r="D51" s="761"/>
      <c r="E51" s="1247">
        <f>+[4]ine!D197</f>
        <v>1060.4000000000001</v>
      </c>
      <c r="F51" s="1247">
        <f>E51/E$45*100</f>
        <v>22.835730898440865</v>
      </c>
      <c r="G51" s="1247">
        <f>+[4]ine!E197</f>
        <v>1049.2</v>
      </c>
      <c r="H51" s="1247">
        <f>G51/G$45*100</f>
        <v>22.524205148021725</v>
      </c>
      <c r="I51" s="1247">
        <f>+[4]ine!F197</f>
        <v>1069.4000000000001</v>
      </c>
      <c r="J51" s="1247">
        <f>I51/I$45*100</f>
        <v>22.464498781614996</v>
      </c>
      <c r="K51" s="1247">
        <f>+[4]ine!G197</f>
        <v>1089.4000000000001</v>
      </c>
      <c r="L51" s="1247">
        <f>K51/K$45*100</f>
        <v>22.681657297522385</v>
      </c>
      <c r="M51" s="1247">
        <f>+[4]ine!H197</f>
        <v>1084</v>
      </c>
      <c r="N51" s="1247">
        <f>M51/M$45*100</f>
        <v>22.56030302399634</v>
      </c>
      <c r="O51" s="1243"/>
      <c r="P51" s="1245"/>
      <c r="R51" s="1690"/>
    </row>
    <row r="52" spans="1:18" s="1244" customFormat="1" ht="10.5" customHeight="1" x14ac:dyDescent="0.2">
      <c r="A52" s="1245"/>
      <c r="B52" s="1182"/>
      <c r="C52" s="758"/>
      <c r="D52" s="1180" t="s">
        <v>156</v>
      </c>
      <c r="E52" s="1246">
        <f>+[4]ine!D198</f>
        <v>55.5</v>
      </c>
      <c r="F52" s="1246">
        <f>E52/E51*100</f>
        <v>5.2338740098076197</v>
      </c>
      <c r="G52" s="1246">
        <f>+[4]ine!E198</f>
        <v>54.1</v>
      </c>
      <c r="H52" s="1246">
        <f>G52/G51*100</f>
        <v>5.1563095691955771</v>
      </c>
      <c r="I52" s="1246">
        <f>+[4]ine!F198</f>
        <v>54.2</v>
      </c>
      <c r="J52" s="1246">
        <f>I52/I51*100</f>
        <v>5.0682625771460632</v>
      </c>
      <c r="K52" s="1246">
        <f>+[4]ine!G198</f>
        <v>64.099999999999994</v>
      </c>
      <c r="L52" s="1246">
        <f>K52/K51*100</f>
        <v>5.8839728290802267</v>
      </c>
      <c r="M52" s="1246">
        <f>+[4]ine!H198</f>
        <v>67.7</v>
      </c>
      <c r="N52" s="1246">
        <f>M52/M51*100</f>
        <v>6.2453874538745389</v>
      </c>
      <c r="O52" s="1243"/>
      <c r="P52" s="1245"/>
      <c r="R52" s="1690"/>
    </row>
    <row r="53" spans="1:18" s="1244" customFormat="1" ht="10.5" customHeight="1" x14ac:dyDescent="0.2">
      <c r="A53" s="1245"/>
      <c r="B53" s="1182"/>
      <c r="C53" s="758"/>
      <c r="D53" s="1180" t="s">
        <v>505</v>
      </c>
      <c r="E53" s="1246">
        <f>+[4]ine!D199</f>
        <v>261.8</v>
      </c>
      <c r="F53" s="1246">
        <f>+E53/E51*100</f>
        <v>24.688796680497923</v>
      </c>
      <c r="G53" s="1246">
        <f>+[4]ine!E199</f>
        <v>258</v>
      </c>
      <c r="H53" s="1246">
        <f>+G53/G51*100</f>
        <v>24.590163934426229</v>
      </c>
      <c r="I53" s="1246">
        <f>+[4]ine!F199</f>
        <v>274.10000000000002</v>
      </c>
      <c r="J53" s="1246">
        <f>+I53/I51*100</f>
        <v>25.631195062651958</v>
      </c>
      <c r="K53" s="1246">
        <f>+[4]ine!G199</f>
        <v>278.60000000000002</v>
      </c>
      <c r="L53" s="1246">
        <f>+K53/K51*100</f>
        <v>25.573710299247292</v>
      </c>
      <c r="M53" s="1246">
        <f>+[4]ine!H199</f>
        <v>273.10000000000002</v>
      </c>
      <c r="N53" s="1246">
        <f>+M53/M51*100</f>
        <v>25.193726937269371</v>
      </c>
      <c r="O53" s="1243"/>
      <c r="P53" s="1245"/>
      <c r="R53" s="1690"/>
    </row>
    <row r="54" spans="1:18" s="1244" customFormat="1" ht="12.75" customHeight="1" x14ac:dyDescent="0.2">
      <c r="A54" s="1245"/>
      <c r="B54" s="1182"/>
      <c r="C54" s="755" t="s">
        <v>59</v>
      </c>
      <c r="D54" s="761"/>
      <c r="E54" s="1247">
        <f>+[4]ine!D200</f>
        <v>1245.2</v>
      </c>
      <c r="F54" s="1247">
        <f>E54/E$45*100</f>
        <v>26.815401843397364</v>
      </c>
      <c r="G54" s="1247">
        <f>+[4]ine!E200</f>
        <v>1242.3</v>
      </c>
      <c r="H54" s="1247">
        <f>G54/G$45*100</f>
        <v>26.669672183937653</v>
      </c>
      <c r="I54" s="1247">
        <f>+[4]ine!F200</f>
        <v>1272.7</v>
      </c>
      <c r="J54" s="1247">
        <f>I54/I$45*100</f>
        <v>26.735148306864971</v>
      </c>
      <c r="K54" s="1247">
        <f>+[4]ine!G200</f>
        <v>1275.8</v>
      </c>
      <c r="L54" s="1247">
        <f>K54/K$45*100</f>
        <v>26.562565063501975</v>
      </c>
      <c r="M54" s="1247">
        <f>+[4]ine!H200</f>
        <v>1291.5999999999999</v>
      </c>
      <c r="N54" s="1247">
        <f>M54/M$45*100</f>
        <v>26.88089242231888</v>
      </c>
      <c r="O54" s="1243"/>
      <c r="P54" s="1245"/>
      <c r="R54" s="1690"/>
    </row>
    <row r="55" spans="1:18" s="1244" customFormat="1" ht="10.5" customHeight="1" x14ac:dyDescent="0.2">
      <c r="A55" s="1245"/>
      <c r="B55" s="1182"/>
      <c r="C55" s="758"/>
      <c r="D55" s="1180" t="s">
        <v>156</v>
      </c>
      <c r="E55" s="1246">
        <f>+[4]ine!D201</f>
        <v>70.900000000000006</v>
      </c>
      <c r="F55" s="1246">
        <f>E55/E54*100</f>
        <v>5.693864439447478</v>
      </c>
      <c r="G55" s="1246">
        <f>+[4]ine!E201</f>
        <v>75.099999999999994</v>
      </c>
      <c r="H55" s="1246">
        <f>G55/G54*100</f>
        <v>6.0452386702084837</v>
      </c>
      <c r="I55" s="1246">
        <f>+[4]ine!F201</f>
        <v>72.2</v>
      </c>
      <c r="J55" s="1246">
        <f>I55/I54*100</f>
        <v>5.672978706686572</v>
      </c>
      <c r="K55" s="1246">
        <f>+[4]ine!G201</f>
        <v>67.8</v>
      </c>
      <c r="L55" s="1246">
        <f>K55/K54*100</f>
        <v>5.3143125881799653</v>
      </c>
      <c r="M55" s="1246">
        <f>+[4]ine!H201</f>
        <v>76.099999999999994</v>
      </c>
      <c r="N55" s="1246">
        <f>M55/M54*100</f>
        <v>5.8919170021678537</v>
      </c>
      <c r="O55" s="1243"/>
      <c r="P55" s="1245"/>
      <c r="R55" s="1690"/>
    </row>
    <row r="56" spans="1:18" s="1244" customFormat="1" ht="10.5" customHeight="1" x14ac:dyDescent="0.2">
      <c r="A56" s="1245"/>
      <c r="B56" s="1182"/>
      <c r="C56" s="758"/>
      <c r="D56" s="1180" t="s">
        <v>505</v>
      </c>
      <c r="E56" s="1246">
        <f>+[4]ine!D202</f>
        <v>238.7</v>
      </c>
      <c r="F56" s="1246">
        <f>+E56/E54*100</f>
        <v>19.169611307420492</v>
      </c>
      <c r="G56" s="1246">
        <f>+[4]ine!E202</f>
        <v>236.8</v>
      </c>
      <c r="H56" s="1246">
        <f>+G56/G54*100</f>
        <v>19.061418336955647</v>
      </c>
      <c r="I56" s="1246">
        <f>+[4]ine!F202</f>
        <v>252.6</v>
      </c>
      <c r="J56" s="1246">
        <f>+I56/I54*100</f>
        <v>19.847568162174902</v>
      </c>
      <c r="K56" s="1246">
        <f>+[4]ine!G202</f>
        <v>252.6</v>
      </c>
      <c r="L56" s="1246">
        <f>+K56/K54*100</f>
        <v>19.799341589590846</v>
      </c>
      <c r="M56" s="1246">
        <f>+[4]ine!H202</f>
        <v>254.6</v>
      </c>
      <c r="N56" s="1246">
        <f>+M56/M54*100</f>
        <v>19.711985134716631</v>
      </c>
      <c r="O56" s="1243"/>
      <c r="P56" s="1245"/>
      <c r="R56" s="1690"/>
    </row>
    <row r="57" spans="1:18" s="1244" customFormat="1" ht="12.75" customHeight="1" x14ac:dyDescent="0.2">
      <c r="A57" s="1245"/>
      <c r="B57" s="1182"/>
      <c r="C57" s="755" t="s">
        <v>190</v>
      </c>
      <c r="D57" s="761"/>
      <c r="E57" s="1247">
        <f>+[4]ine!D203</f>
        <v>304.10000000000002</v>
      </c>
      <c r="F57" s="1247">
        <f>E57/E$45*100</f>
        <v>6.5487983461107762</v>
      </c>
      <c r="G57" s="1247">
        <f>+[4]ine!E203</f>
        <v>310.5</v>
      </c>
      <c r="H57" s="1247">
        <f>G57/G$45*100</f>
        <v>6.6658079474463836</v>
      </c>
      <c r="I57" s="1247">
        <f>+[4]ine!F203</f>
        <v>315.10000000000002</v>
      </c>
      <c r="J57" s="1247">
        <f>I57/I$45*100</f>
        <v>6.6191916645660047</v>
      </c>
      <c r="K57" s="1247">
        <f>+[4]ine!G203</f>
        <v>323.2</v>
      </c>
      <c r="L57" s="1247">
        <f>K57/K$45*100</f>
        <v>6.7291276285654806</v>
      </c>
      <c r="M57" s="1247">
        <f>+[4]ine!H203</f>
        <v>321.10000000000002</v>
      </c>
      <c r="N57" s="1247">
        <f>M57/M$45*100</f>
        <v>6.6827613477907981</v>
      </c>
      <c r="O57" s="1243"/>
      <c r="P57" s="1245"/>
      <c r="R57" s="1690"/>
    </row>
    <row r="58" spans="1:18" s="1244" customFormat="1" ht="10.5" customHeight="1" x14ac:dyDescent="0.2">
      <c r="A58" s="1245"/>
      <c r="B58" s="1182"/>
      <c r="C58" s="758"/>
      <c r="D58" s="1180" t="s">
        <v>156</v>
      </c>
      <c r="E58" s="1246">
        <f>+[4]ine!D204</f>
        <v>15.5</v>
      </c>
      <c r="F58" s="1246">
        <f>E58/E57*100</f>
        <v>5.0970075633015446</v>
      </c>
      <c r="G58" s="1246">
        <f>+[4]ine!E204</f>
        <v>16.600000000000001</v>
      </c>
      <c r="H58" s="1246">
        <f>G58/G57*100</f>
        <v>5.3462157809983903</v>
      </c>
      <c r="I58" s="1246">
        <f>+[4]ine!F204</f>
        <v>17.5</v>
      </c>
      <c r="J58" s="1246">
        <f>I58/I57*100</f>
        <v>5.5537924468422721</v>
      </c>
      <c r="K58" s="1246">
        <f>+[4]ine!G204</f>
        <v>18.100000000000001</v>
      </c>
      <c r="L58" s="1246">
        <f>K58/K57*100</f>
        <v>5.6002475247524757</v>
      </c>
      <c r="M58" s="1246">
        <f>+[4]ine!H204</f>
        <v>18.100000000000001</v>
      </c>
      <c r="N58" s="1246">
        <f>M58/M57*100</f>
        <v>5.6368732482092812</v>
      </c>
      <c r="O58" s="1243"/>
      <c r="P58" s="1245"/>
      <c r="R58" s="1690"/>
    </row>
    <row r="59" spans="1:18" s="1244" customFormat="1" ht="10.5" customHeight="1" x14ac:dyDescent="0.2">
      <c r="A59" s="1245"/>
      <c r="B59" s="1182"/>
      <c r="C59" s="758"/>
      <c r="D59" s="1180" t="s">
        <v>505</v>
      </c>
      <c r="E59" s="1246">
        <f>+[4]ine!D205</f>
        <v>64.900000000000006</v>
      </c>
      <c r="F59" s="1246">
        <f>+E59/E57*100</f>
        <v>21.341663926340022</v>
      </c>
      <c r="G59" s="1246">
        <f>+[4]ine!E205</f>
        <v>67.3</v>
      </c>
      <c r="H59" s="1246">
        <f>+G59/G57*100</f>
        <v>21.674718196457327</v>
      </c>
      <c r="I59" s="1246">
        <f>+[4]ine!F205</f>
        <v>70.2</v>
      </c>
      <c r="J59" s="1246">
        <f>+I59/I57*100</f>
        <v>22.278641701047285</v>
      </c>
      <c r="K59" s="1246">
        <f>+[4]ine!G205</f>
        <v>72.099999999999994</v>
      </c>
      <c r="L59" s="1246">
        <f>+K59/K57*100</f>
        <v>22.308168316831683</v>
      </c>
      <c r="M59" s="1246">
        <f>+[4]ine!H205</f>
        <v>70.3</v>
      </c>
      <c r="N59" s="1246">
        <f>+M59/M57*100</f>
        <v>21.893491124260354</v>
      </c>
      <c r="O59" s="1243"/>
      <c r="P59" s="1245"/>
      <c r="R59" s="1690"/>
    </row>
    <row r="60" spans="1:18" s="1244" customFormat="1" ht="12.75" customHeight="1" x14ac:dyDescent="0.2">
      <c r="A60" s="1245"/>
      <c r="B60" s="1182"/>
      <c r="C60" s="755" t="s">
        <v>191</v>
      </c>
      <c r="D60" s="761"/>
      <c r="E60" s="1247">
        <f>+[4]ine!D206</f>
        <v>200.3</v>
      </c>
      <c r="F60" s="1247">
        <f>E60/E$45*100</f>
        <v>4.3134636919631317</v>
      </c>
      <c r="G60" s="1247">
        <f>+[4]ine!E206</f>
        <v>202.2</v>
      </c>
      <c r="H60" s="1247">
        <f>G60/G$45*100</f>
        <v>4.3408256585303011</v>
      </c>
      <c r="I60" s="1247">
        <f>+[4]ine!F206</f>
        <v>213.3</v>
      </c>
      <c r="J60" s="1247">
        <f>I60/I$45*100</f>
        <v>4.4807159062263677</v>
      </c>
      <c r="K60" s="1247">
        <f>+[4]ine!G206</f>
        <v>220.3</v>
      </c>
      <c r="L60" s="1247">
        <f>K60/K$45*100</f>
        <v>4.5867166354361864</v>
      </c>
      <c r="M60" s="1247">
        <f>+[4]ine!H206</f>
        <v>210.2</v>
      </c>
      <c r="N60" s="1247">
        <f>M60/M$45*100</f>
        <v>4.3747008262398799</v>
      </c>
      <c r="O60" s="1243"/>
      <c r="P60" s="1245"/>
      <c r="R60" s="1690"/>
    </row>
    <row r="61" spans="1:18" s="1244" customFormat="1" ht="10.5" customHeight="1" x14ac:dyDescent="0.2">
      <c r="A61" s="1245"/>
      <c r="B61" s="1182"/>
      <c r="C61" s="758"/>
      <c r="D61" s="1180" t="s">
        <v>156</v>
      </c>
      <c r="E61" s="1246">
        <f>+[4]ine!D207</f>
        <v>9.3000000000000007</v>
      </c>
      <c r="F61" s="1246">
        <f>E61/E60*100</f>
        <v>4.6430354468297557</v>
      </c>
      <c r="G61" s="1246">
        <f>+[4]ine!E207</f>
        <v>11.7</v>
      </c>
      <c r="H61" s="1246">
        <f>G61/G60*100</f>
        <v>5.7863501483679523</v>
      </c>
      <c r="I61" s="1246">
        <f>+[4]ine!F207</f>
        <v>14.7</v>
      </c>
      <c r="J61" s="1246">
        <f>I61/I60*100</f>
        <v>6.8917018284106888</v>
      </c>
      <c r="K61" s="1246">
        <f>+[4]ine!G207</f>
        <v>17</v>
      </c>
      <c r="L61" s="1246">
        <f>K61/K60*100</f>
        <v>7.7167498865183841</v>
      </c>
      <c r="M61" s="1246">
        <f>+[4]ine!H207</f>
        <v>12.2</v>
      </c>
      <c r="N61" s="1246">
        <f>M61/M60*100</f>
        <v>5.803996194100856</v>
      </c>
      <c r="O61" s="1243"/>
      <c r="P61" s="1245"/>
      <c r="R61" s="1690"/>
    </row>
    <row r="62" spans="1:18" s="1244" customFormat="1" ht="10.5" customHeight="1" x14ac:dyDescent="0.2">
      <c r="A62" s="1245"/>
      <c r="B62" s="1182"/>
      <c r="C62" s="758"/>
      <c r="D62" s="1180" t="s">
        <v>505</v>
      </c>
      <c r="E62" s="1246">
        <f>+[4]ine!D208</f>
        <v>42.2</v>
      </c>
      <c r="F62" s="1246">
        <f>+E62/E60*100</f>
        <v>21.06839740389416</v>
      </c>
      <c r="G62" s="1246">
        <f>+[4]ine!E208</f>
        <v>43.2</v>
      </c>
      <c r="H62" s="1246">
        <f>+G62/G60*100</f>
        <v>21.36498516320475</v>
      </c>
      <c r="I62" s="1246">
        <f>+[4]ine!F208</f>
        <v>45.2</v>
      </c>
      <c r="J62" s="1246">
        <f>+I62/I60*100</f>
        <v>21.190811064228786</v>
      </c>
      <c r="K62" s="1246">
        <f>+[4]ine!G208</f>
        <v>45.5</v>
      </c>
      <c r="L62" s="1246">
        <f>+K62/K60*100</f>
        <v>20.653654108034498</v>
      </c>
      <c r="M62" s="1246">
        <f>+[4]ine!H208</f>
        <v>43.8</v>
      </c>
      <c r="N62" s="1246">
        <f>+M62/M60*100</f>
        <v>20.837297811607989</v>
      </c>
      <c r="O62" s="1243"/>
      <c r="P62" s="1245"/>
      <c r="R62" s="1690"/>
    </row>
    <row r="63" spans="1:18" s="1244" customFormat="1" ht="12.75" customHeight="1" x14ac:dyDescent="0.2">
      <c r="A63" s="1245"/>
      <c r="B63" s="1182"/>
      <c r="C63" s="755" t="s">
        <v>130</v>
      </c>
      <c r="D63" s="761"/>
      <c r="E63" s="1247">
        <f>+[4]ine!D209</f>
        <v>107.9</v>
      </c>
      <c r="F63" s="1247">
        <f>E63/E$45*100</f>
        <v>2.3236282194848825</v>
      </c>
      <c r="G63" s="1247">
        <f>+[4]ine!E209</f>
        <v>111.2</v>
      </c>
      <c r="H63" s="1247">
        <f>G63/G$45*100</f>
        <v>2.3872394323865951</v>
      </c>
      <c r="I63" s="1247">
        <f>+[4]ine!F209</f>
        <v>109.6</v>
      </c>
      <c r="J63" s="1247">
        <f>I63/I$45*100</f>
        <v>2.3023275355012185</v>
      </c>
      <c r="K63" s="1247">
        <f>+[4]ine!G209</f>
        <v>112.4</v>
      </c>
      <c r="L63" s="1247">
        <f>K63/K$45*100</f>
        <v>2.3402040391422028</v>
      </c>
      <c r="M63" s="1247">
        <f>+[4]ine!H209</f>
        <v>111.9</v>
      </c>
      <c r="N63" s="1247">
        <f>M63/M$45*100</f>
        <v>2.3288726092114302</v>
      </c>
      <c r="O63" s="1243"/>
      <c r="P63" s="1245"/>
      <c r="R63" s="1690"/>
    </row>
    <row r="64" spans="1:18" s="1244" customFormat="1" ht="10.5" customHeight="1" x14ac:dyDescent="0.2">
      <c r="A64" s="1245"/>
      <c r="B64" s="1182"/>
      <c r="C64" s="758"/>
      <c r="D64" s="1180" t="s">
        <v>156</v>
      </c>
      <c r="E64" s="1246">
        <f>+[4]ine!D210</f>
        <v>8</v>
      </c>
      <c r="F64" s="1246">
        <f>E64/E63*100</f>
        <v>7.4142724745134378</v>
      </c>
      <c r="G64" s="1246">
        <f>+[4]ine!E210</f>
        <v>7.9</v>
      </c>
      <c r="H64" s="1246">
        <f>G64/G63*100</f>
        <v>7.1043165467625897</v>
      </c>
      <c r="I64" s="1246">
        <f>+[4]ine!F210</f>
        <v>8.1</v>
      </c>
      <c r="J64" s="1246">
        <f>I64/I63*100</f>
        <v>7.39051094890511</v>
      </c>
      <c r="K64" s="1246">
        <f>+[4]ine!G210</f>
        <v>8.8000000000000007</v>
      </c>
      <c r="L64" s="1246">
        <f>K64/K63*100</f>
        <v>7.8291814946619214</v>
      </c>
      <c r="M64" s="1246">
        <f>+[4]ine!H210</f>
        <v>7.9</v>
      </c>
      <c r="N64" s="1246">
        <f>M64/M63*100</f>
        <v>7.0598748882931188</v>
      </c>
      <c r="O64" s="1243"/>
      <c r="P64" s="1245"/>
      <c r="R64" s="1690"/>
    </row>
    <row r="65" spans="1:18" s="1244" customFormat="1" ht="10.5" customHeight="1" x14ac:dyDescent="0.2">
      <c r="A65" s="1245"/>
      <c r="B65" s="1182"/>
      <c r="C65" s="758"/>
      <c r="D65" s="1180" t="s">
        <v>505</v>
      </c>
      <c r="E65" s="1246">
        <f>+[4]ine!D211</f>
        <v>18.7</v>
      </c>
      <c r="F65" s="1246">
        <f>+E65/E63*100</f>
        <v>17.330861909175159</v>
      </c>
      <c r="G65" s="1246">
        <f>+[4]ine!E211</f>
        <v>18.7</v>
      </c>
      <c r="H65" s="1246">
        <f>+G65/G63*100</f>
        <v>16.816546762589926</v>
      </c>
      <c r="I65" s="1246">
        <f>+[4]ine!F211</f>
        <v>18.899999999999999</v>
      </c>
      <c r="J65" s="1246">
        <f>+I65/I63*100</f>
        <v>17.244525547445257</v>
      </c>
      <c r="K65" s="1246">
        <f>+[4]ine!G211</f>
        <v>18.899999999999999</v>
      </c>
      <c r="L65" s="1246">
        <f>+K65/K63*100</f>
        <v>16.814946619217082</v>
      </c>
      <c r="M65" s="1246">
        <f>+[4]ine!H211</f>
        <v>19</v>
      </c>
      <c r="N65" s="1246">
        <f>+M65/M63*100</f>
        <v>16.979445933869524</v>
      </c>
      <c r="O65" s="1243"/>
      <c r="P65" s="1245"/>
      <c r="R65" s="1690"/>
    </row>
    <row r="66" spans="1:18" s="1244" customFormat="1" ht="12.75" customHeight="1" x14ac:dyDescent="0.2">
      <c r="A66" s="1245"/>
      <c r="B66" s="1182"/>
      <c r="C66" s="755" t="s">
        <v>131</v>
      </c>
      <c r="D66" s="761"/>
      <c r="E66" s="1247">
        <f>+[4]ine!D212</f>
        <v>114.2</v>
      </c>
      <c r="F66" s="1247">
        <f>E66/E$45*100</f>
        <v>2.4592988198811265</v>
      </c>
      <c r="G66" s="1247">
        <f>+[4]ine!E212</f>
        <v>114.9</v>
      </c>
      <c r="H66" s="1247">
        <f>G66/G$45*100</f>
        <v>2.4666709602627677</v>
      </c>
      <c r="I66" s="1247">
        <f>+[4]ine!F212</f>
        <v>118.2</v>
      </c>
      <c r="J66" s="1247">
        <f>I66/I$45*100</f>
        <v>2.4829846231409127</v>
      </c>
      <c r="K66" s="1247">
        <f>+[4]ine!G212</f>
        <v>119.3</v>
      </c>
      <c r="L66" s="1247">
        <f>K66/K$45*100</f>
        <v>2.4838642515094733</v>
      </c>
      <c r="M66" s="1247">
        <f>+[4]ine!H212</f>
        <v>122.9</v>
      </c>
      <c r="N66" s="1247">
        <f>M66/M$45*100</f>
        <v>2.5578055734770757</v>
      </c>
      <c r="O66" s="1243"/>
      <c r="P66" s="1245"/>
      <c r="R66" s="1690"/>
    </row>
    <row r="67" spans="1:18" s="1244" customFormat="1" ht="10.5" customHeight="1" x14ac:dyDescent="0.2">
      <c r="A67" s="1245"/>
      <c r="B67" s="1182"/>
      <c r="C67" s="758"/>
      <c r="D67" s="1180" t="s">
        <v>156</v>
      </c>
      <c r="E67" s="1246">
        <f>+[4]ine!D213</f>
        <v>4.7</v>
      </c>
      <c r="F67" s="1246">
        <f>E67/E66*100</f>
        <v>4.1155866900175138</v>
      </c>
      <c r="G67" s="1246">
        <f>+[4]ine!E213</f>
        <v>5.5</v>
      </c>
      <c r="H67" s="1246">
        <f>G67/G66*100</f>
        <v>4.7867711053089641</v>
      </c>
      <c r="I67" s="1246">
        <f>+[4]ine!F213</f>
        <v>5.8</v>
      </c>
      <c r="J67" s="1246">
        <f>I67/I66*100</f>
        <v>4.9069373942470387</v>
      </c>
      <c r="K67" s="1246">
        <f>+[4]ine!G213</f>
        <v>7.3</v>
      </c>
      <c r="L67" s="1246">
        <f>K67/K66*100</f>
        <v>6.1190276613579213</v>
      </c>
      <c r="M67" s="1246">
        <f>+[4]ine!H213</f>
        <v>7.7</v>
      </c>
      <c r="N67" s="1246">
        <f>M67/M66*100</f>
        <v>6.2652563059397881</v>
      </c>
      <c r="O67" s="1243"/>
      <c r="P67" s="1245"/>
    </row>
    <row r="68" spans="1:18" s="1244" customFormat="1" ht="10.5" customHeight="1" x14ac:dyDescent="0.2">
      <c r="A68" s="1245"/>
      <c r="B68" s="1182"/>
      <c r="C68" s="758"/>
      <c r="D68" s="1180" t="s">
        <v>505</v>
      </c>
      <c r="E68" s="1246">
        <f>+[4]ine!D214</f>
        <v>23.8</v>
      </c>
      <c r="F68" s="1246">
        <f>+E68/E66*100</f>
        <v>20.840630472854642</v>
      </c>
      <c r="G68" s="1246">
        <f>+[4]ine!E214</f>
        <v>24.6</v>
      </c>
      <c r="H68" s="1246">
        <f>+G68/G66*100</f>
        <v>21.409921671018278</v>
      </c>
      <c r="I68" s="1246">
        <f>+[4]ine!F214</f>
        <v>27.5</v>
      </c>
      <c r="J68" s="1246">
        <f>+I68/I66*100</f>
        <v>23.265651438240269</v>
      </c>
      <c r="K68" s="1246">
        <f>+[4]ine!G214</f>
        <v>25.9</v>
      </c>
      <c r="L68" s="1246">
        <f>+K68/K66*100</f>
        <v>21.709974853310978</v>
      </c>
      <c r="M68" s="1246">
        <f>+[4]ine!H214</f>
        <v>28.2</v>
      </c>
      <c r="N68" s="1246">
        <f>+M68/M66*100</f>
        <v>22.94548413344182</v>
      </c>
      <c r="O68" s="1243"/>
      <c r="P68" s="1245"/>
    </row>
    <row r="69" spans="1:18" s="834" customFormat="1" ht="12" customHeight="1" x14ac:dyDescent="0.2">
      <c r="A69" s="850"/>
      <c r="B69" s="850"/>
      <c r="C69" s="851" t="s">
        <v>497</v>
      </c>
      <c r="D69" s="852"/>
      <c r="E69" s="853"/>
      <c r="F69" s="1192"/>
      <c r="G69" s="853"/>
      <c r="H69" s="1192"/>
      <c r="I69" s="853"/>
      <c r="J69" s="1192"/>
      <c r="K69" s="853"/>
      <c r="L69" s="1192"/>
      <c r="M69" s="853"/>
      <c r="N69" s="1192"/>
      <c r="O69" s="1243"/>
      <c r="P69" s="845"/>
    </row>
    <row r="70" spans="1:18" ht="13.5" customHeight="1" x14ac:dyDescent="0.2">
      <c r="A70" s="1183"/>
      <c r="B70" s="1218"/>
      <c r="C70" s="1190" t="s">
        <v>398</v>
      </c>
      <c r="D70" s="1188"/>
      <c r="E70" s="1187" t="s">
        <v>88</v>
      </c>
      <c r="F70" s="936"/>
      <c r="G70" s="1185"/>
      <c r="H70" s="1185"/>
      <c r="I70" s="1240"/>
      <c r="J70" s="1242"/>
      <c r="K70" s="1241"/>
      <c r="L70" s="1240"/>
      <c r="M70" s="1239"/>
      <c r="N70" s="1239"/>
      <c r="O70" s="1238"/>
      <c r="P70" s="1183"/>
    </row>
    <row r="71" spans="1:18" s="1196" customFormat="1" ht="13.5" customHeight="1" x14ac:dyDescent="0.2">
      <c r="A71" s="1197"/>
      <c r="B71" s="1237"/>
      <c r="C71" s="1237"/>
      <c r="D71" s="1237"/>
      <c r="E71" s="1218"/>
      <c r="F71" s="1218"/>
      <c r="G71" s="1218"/>
      <c r="H71" s="1218"/>
      <c r="I71" s="1218"/>
      <c r="J71" s="1218"/>
      <c r="K71" s="1372">
        <f>+[3]MES!$B$2</f>
        <v>43191</v>
      </c>
      <c r="L71" s="1372"/>
      <c r="M71" s="1372"/>
      <c r="N71" s="1372"/>
      <c r="O71" s="1236">
        <v>7</v>
      </c>
      <c r="P71" s="1183"/>
    </row>
  </sheetData>
  <mergeCells count="179">
    <mergeCell ref="I37:J37"/>
    <mergeCell ref="K37:L37"/>
    <mergeCell ref="C41:D42"/>
    <mergeCell ref="C38:D38"/>
    <mergeCell ref="E38:F38"/>
    <mergeCell ref="G38:H38"/>
    <mergeCell ref="I38:J38"/>
    <mergeCell ref="K38:L38"/>
    <mergeCell ref="C35:D35"/>
    <mergeCell ref="E35:F35"/>
    <mergeCell ref="G35:H35"/>
    <mergeCell ref="I35:J35"/>
    <mergeCell ref="K35:L35"/>
    <mergeCell ref="M35:N35"/>
    <mergeCell ref="K71:N71"/>
    <mergeCell ref="C45:D45"/>
    <mergeCell ref="G43:H43"/>
    <mergeCell ref="I43:J43"/>
    <mergeCell ref="K43:L43"/>
    <mergeCell ref="M43:N43"/>
    <mergeCell ref="M37:N37"/>
    <mergeCell ref="C36:D36"/>
    <mergeCell ref="E36:F36"/>
    <mergeCell ref="G36:H36"/>
    <mergeCell ref="I36:J36"/>
    <mergeCell ref="K36:L36"/>
    <mergeCell ref="M36:N36"/>
    <mergeCell ref="E43:F43"/>
    <mergeCell ref="M38:N38"/>
    <mergeCell ref="C37:D37"/>
    <mergeCell ref="E37:F37"/>
    <mergeCell ref="G37:H37"/>
    <mergeCell ref="I33:J33"/>
    <mergeCell ref="K33:L33"/>
    <mergeCell ref="M33:N33"/>
    <mergeCell ref="E34:F34"/>
    <mergeCell ref="G34:H34"/>
    <mergeCell ref="I34:J34"/>
    <mergeCell ref="K34:L34"/>
    <mergeCell ref="M34:N34"/>
    <mergeCell ref="M32:N32"/>
    <mergeCell ref="E33:F33"/>
    <mergeCell ref="G33:H33"/>
    <mergeCell ref="B32:D32"/>
    <mergeCell ref="E32:F32"/>
    <mergeCell ref="G32:H32"/>
    <mergeCell ref="I32:J32"/>
    <mergeCell ref="K32:L32"/>
    <mergeCell ref="E30:F30"/>
    <mergeCell ref="G30:H30"/>
    <mergeCell ref="I30:J30"/>
    <mergeCell ref="K30:L30"/>
    <mergeCell ref="B29:D29"/>
    <mergeCell ref="E29:F29"/>
    <mergeCell ref="G29:H29"/>
    <mergeCell ref="I29:J29"/>
    <mergeCell ref="K29:L29"/>
    <mergeCell ref="M29:N29"/>
    <mergeCell ref="M30:N30"/>
    <mergeCell ref="E31:F31"/>
    <mergeCell ref="G31:H31"/>
    <mergeCell ref="I31:J31"/>
    <mergeCell ref="K31:L31"/>
    <mergeCell ref="M31:N31"/>
    <mergeCell ref="E28:F28"/>
    <mergeCell ref="G28:H28"/>
    <mergeCell ref="I28:J28"/>
    <mergeCell ref="K28:L28"/>
    <mergeCell ref="M28:N28"/>
    <mergeCell ref="M26:N26"/>
    <mergeCell ref="E27:F27"/>
    <mergeCell ref="G27:H27"/>
    <mergeCell ref="I27:J27"/>
    <mergeCell ref="K27:L27"/>
    <mergeCell ref="M27:N27"/>
    <mergeCell ref="K21:L21"/>
    <mergeCell ref="M21:N21"/>
    <mergeCell ref="B26:D26"/>
    <mergeCell ref="E26:F26"/>
    <mergeCell ref="G26:H26"/>
    <mergeCell ref="I26:J26"/>
    <mergeCell ref="K26:L26"/>
    <mergeCell ref="E24:F24"/>
    <mergeCell ref="G24:H24"/>
    <mergeCell ref="I24:J24"/>
    <mergeCell ref="K24:L24"/>
    <mergeCell ref="E25:F25"/>
    <mergeCell ref="G25:H25"/>
    <mergeCell ref="I25:J25"/>
    <mergeCell ref="K25:L25"/>
    <mergeCell ref="M25:N25"/>
    <mergeCell ref="M24:N24"/>
    <mergeCell ref="E22:F22"/>
    <mergeCell ref="G22:H22"/>
    <mergeCell ref="I22:J22"/>
    <mergeCell ref="K22:L22"/>
    <mergeCell ref="E19:F19"/>
    <mergeCell ref="G19:H19"/>
    <mergeCell ref="I19:J19"/>
    <mergeCell ref="K19:L19"/>
    <mergeCell ref="M19:N19"/>
    <mergeCell ref="E20:F20"/>
    <mergeCell ref="G20:H20"/>
    <mergeCell ref="I20:J20"/>
    <mergeCell ref="K20:L20"/>
    <mergeCell ref="M20:N20"/>
    <mergeCell ref="M22:N22"/>
    <mergeCell ref="E23:F23"/>
    <mergeCell ref="G23:H23"/>
    <mergeCell ref="I23:J23"/>
    <mergeCell ref="K23:L23"/>
    <mergeCell ref="M23:N23"/>
    <mergeCell ref="E21:F21"/>
    <mergeCell ref="G21:H21"/>
    <mergeCell ref="I21:J21"/>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K13:L13"/>
    <mergeCell ref="M13:N13"/>
    <mergeCell ref="E14:F14"/>
    <mergeCell ref="G14:H14"/>
    <mergeCell ref="I14:J14"/>
    <mergeCell ref="K14:L14"/>
    <mergeCell ref="M14:N14"/>
    <mergeCell ref="M7:N7"/>
    <mergeCell ref="K8:L8"/>
    <mergeCell ref="M8:N8"/>
    <mergeCell ref="E7:F7"/>
    <mergeCell ref="E11:F11"/>
    <mergeCell ref="G11:H11"/>
    <mergeCell ref="I11:J11"/>
    <mergeCell ref="K11:L11"/>
    <mergeCell ref="M11:N11"/>
    <mergeCell ref="E12:F12"/>
    <mergeCell ref="G12:H12"/>
    <mergeCell ref="I12:J12"/>
    <mergeCell ref="K12:L12"/>
    <mergeCell ref="C8:D8"/>
    <mergeCell ref="E8:F8"/>
    <mergeCell ref="G8:H8"/>
    <mergeCell ref="I8:J8"/>
    <mergeCell ref="M12:N12"/>
    <mergeCell ref="E13:F13"/>
    <mergeCell ref="G13:H13"/>
    <mergeCell ref="I13:J13"/>
    <mergeCell ref="C1:D1"/>
    <mergeCell ref="M3:N3"/>
    <mergeCell ref="C5:D6"/>
    <mergeCell ref="G7:H7"/>
    <mergeCell ref="I7:J7"/>
    <mergeCell ref="K7:L7"/>
    <mergeCell ref="E9:F9"/>
    <mergeCell ref="G9:H9"/>
    <mergeCell ref="I9:J9"/>
    <mergeCell ref="K9:L9"/>
    <mergeCell ref="M9:N9"/>
    <mergeCell ref="E10:F10"/>
    <mergeCell ref="G10:H10"/>
    <mergeCell ref="I10:J10"/>
    <mergeCell ref="K10:L10"/>
    <mergeCell ref="M10:N10"/>
  </mergeCells>
  <conditionalFormatting sqref="E7:N7 E43:N43">
    <cfRule type="cellIs" dxfId="2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Ruler="0" zoomScaleNormal="100" workbookViewId="0"/>
  </sheetViews>
  <sheetFormatPr defaultRowHeight="12.75" x14ac:dyDescent="0.2"/>
  <cols>
    <col min="1" max="1" width="1" style="1181" customWidth="1"/>
    <col min="2" max="2" width="2.5703125" style="1181" customWidth="1"/>
    <col min="3" max="3" width="1" style="1181" customWidth="1"/>
    <col min="4" max="4" width="32.42578125" style="1181" customWidth="1"/>
    <col min="5" max="5" width="7.42578125" style="1181" customWidth="1"/>
    <col min="6" max="6" width="5.140625" style="1181" customWidth="1"/>
    <col min="7" max="7" width="7.42578125" style="1181" customWidth="1"/>
    <col min="8" max="8" width="5.140625" style="1181" customWidth="1"/>
    <col min="9" max="9" width="7.42578125" style="1181" customWidth="1"/>
    <col min="10" max="10" width="5.140625" style="1181" customWidth="1"/>
    <col min="11" max="11" width="7.42578125" style="1181" customWidth="1"/>
    <col min="12" max="12" width="5.140625" style="1181" customWidth="1"/>
    <col min="13" max="13" width="7.42578125" style="1181" customWidth="1"/>
    <col min="14" max="14" width="5.140625" style="1181" customWidth="1"/>
    <col min="15" max="15" width="2.5703125" style="1181" customWidth="1"/>
    <col min="16" max="16" width="1" style="1181" customWidth="1"/>
    <col min="17" max="16384" width="9.140625" style="1181"/>
  </cols>
  <sheetData>
    <row r="1" spans="1:16" ht="13.5" customHeight="1" x14ac:dyDescent="0.2">
      <c r="A1" s="1183"/>
      <c r="B1" s="1296"/>
      <c r="C1" s="1296"/>
      <c r="D1" s="1296"/>
      <c r="E1" s="1218"/>
      <c r="F1" s="1218"/>
      <c r="G1" s="1218"/>
      <c r="H1" s="1218"/>
      <c r="I1" s="1387" t="s">
        <v>314</v>
      </c>
      <c r="J1" s="1387"/>
      <c r="K1" s="1387"/>
      <c r="L1" s="1387"/>
      <c r="M1" s="1387"/>
      <c r="N1" s="1387"/>
      <c r="O1" s="1295"/>
      <c r="P1" s="1268"/>
    </row>
    <row r="2" spans="1:16" ht="6" customHeight="1" x14ac:dyDescent="0.2">
      <c r="A2" s="1183"/>
      <c r="B2" s="1294"/>
      <c r="C2" s="1264"/>
      <c r="D2" s="1264"/>
      <c r="E2" s="1263"/>
      <c r="F2" s="1263"/>
      <c r="G2" s="1263"/>
      <c r="H2" s="1263"/>
      <c r="I2" s="1231"/>
      <c r="J2" s="1231"/>
      <c r="K2" s="1231"/>
      <c r="L2" s="1231"/>
      <c r="M2" s="1231"/>
      <c r="N2" s="1293"/>
      <c r="O2" s="1218"/>
      <c r="P2" s="1183"/>
    </row>
    <row r="3" spans="1:16" ht="10.5" customHeight="1" thickBot="1" x14ac:dyDescent="0.25">
      <c r="A3" s="1183"/>
      <c r="B3" s="1292"/>
      <c r="C3" s="1291"/>
      <c r="D3" s="1290"/>
      <c r="E3" s="1289"/>
      <c r="F3" s="1289"/>
      <c r="G3" s="1289"/>
      <c r="H3" s="1289"/>
      <c r="I3" s="1218"/>
      <c r="J3" s="1218"/>
      <c r="K3" s="1218"/>
      <c r="L3" s="1218"/>
      <c r="M3" s="1345" t="s">
        <v>73</v>
      </c>
      <c r="N3" s="1345"/>
      <c r="O3" s="1218"/>
      <c r="P3" s="1183"/>
    </row>
    <row r="4" spans="1:16" s="1210" customFormat="1" ht="13.5" customHeight="1" thickBot="1" x14ac:dyDescent="0.25">
      <c r="A4" s="1211"/>
      <c r="B4" s="1213"/>
      <c r="C4" s="1288" t="s">
        <v>179</v>
      </c>
      <c r="D4" s="1215"/>
      <c r="E4" s="1215"/>
      <c r="F4" s="1215"/>
      <c r="G4" s="1215"/>
      <c r="H4" s="1215"/>
      <c r="I4" s="1215"/>
      <c r="J4" s="1215"/>
      <c r="K4" s="1215"/>
      <c r="L4" s="1215"/>
      <c r="M4" s="1215"/>
      <c r="N4" s="1214"/>
      <c r="O4" s="1218"/>
      <c r="P4" s="1211"/>
    </row>
    <row r="5" spans="1:16" ht="3.75" customHeight="1" x14ac:dyDescent="0.2">
      <c r="A5" s="1183"/>
      <c r="B5" s="1195"/>
      <c r="C5" s="1346" t="s">
        <v>155</v>
      </c>
      <c r="D5" s="1347"/>
      <c r="E5" s="1287"/>
      <c r="F5" s="1287"/>
      <c r="G5" s="1287"/>
      <c r="H5" s="1287"/>
      <c r="I5" s="1287"/>
      <c r="J5" s="1287"/>
      <c r="K5" s="1188"/>
      <c r="L5" s="1286"/>
      <c r="M5" s="1286"/>
      <c r="N5" s="1286"/>
      <c r="O5" s="1218"/>
      <c r="P5" s="1183"/>
    </row>
    <row r="6" spans="1:16" ht="12.75" customHeight="1" x14ac:dyDescent="0.2">
      <c r="A6" s="1183"/>
      <c r="B6" s="1195"/>
      <c r="C6" s="1347"/>
      <c r="D6" s="1347"/>
      <c r="E6" s="1209">
        <f>+[2]TRIM!$E$6</f>
        <v>2016</v>
      </c>
      <c r="F6" s="1207" t="str">
        <f>+[2]TRIM!$F$6</f>
        <v xml:space="preserve"> </v>
      </c>
      <c r="G6" s="1209" t="str">
        <f>+[2]TRIM!$G$6</f>
        <v xml:space="preserve"> </v>
      </c>
      <c r="H6" s="1207" t="str">
        <f>+[2]TRIM!$H$6</f>
        <v xml:space="preserve"> </v>
      </c>
      <c r="I6" s="1208"/>
      <c r="J6" s="1207">
        <f>+[2]TRIM!$J$6</f>
        <v>2017</v>
      </c>
      <c r="K6" s="1206" t="str">
        <f>+[2]TRIM!$K$6</f>
        <v xml:space="preserve"> </v>
      </c>
      <c r="L6" s="1205" t="str">
        <f>+[2]TRIM!$L$6</f>
        <v xml:space="preserve"> </v>
      </c>
      <c r="M6" s="1205" t="str">
        <f>+[2]TRIM!$M$6</f>
        <v xml:space="preserve"> </v>
      </c>
      <c r="N6" s="1204"/>
      <c r="O6" s="1218"/>
      <c r="P6" s="1211"/>
    </row>
    <row r="7" spans="1:16" ht="12.75" customHeight="1" x14ac:dyDescent="0.2">
      <c r="A7" s="1183"/>
      <c r="B7" s="1195"/>
      <c r="C7" s="1257"/>
      <c r="D7" s="1257"/>
      <c r="E7" s="1344" t="str">
        <f>+'[2]6populacao1'!E7</f>
        <v>4.º trimestre</v>
      </c>
      <c r="F7" s="1344"/>
      <c r="G7" s="1344" t="str">
        <f>+'[2]6populacao1'!G7</f>
        <v>1.º trimestre</v>
      </c>
      <c r="H7" s="1344"/>
      <c r="I7" s="1344" t="str">
        <f>+'[2]6populacao1'!I7</f>
        <v>2.º trimestre</v>
      </c>
      <c r="J7" s="1344"/>
      <c r="K7" s="1344" t="str">
        <f>+'[2]6populacao1'!K7</f>
        <v>3.º trimestre</v>
      </c>
      <c r="L7" s="1344"/>
      <c r="M7" s="1344" t="str">
        <f>+'[2]6populacao1'!M7</f>
        <v>4.º trimestre</v>
      </c>
      <c r="N7" s="1344"/>
      <c r="O7" s="1184"/>
      <c r="P7" s="1183"/>
    </row>
    <row r="8" spans="1:16" s="1223" customFormat="1" ht="17.25" customHeight="1" x14ac:dyDescent="0.2">
      <c r="A8" s="1224"/>
      <c r="B8" s="1226"/>
      <c r="C8" s="1348" t="s">
        <v>180</v>
      </c>
      <c r="D8" s="1348"/>
      <c r="E8" s="1382">
        <f>+'[2]8desemprego_INE1'!E8</f>
        <v>543.20000000000005</v>
      </c>
      <c r="F8" s="1382"/>
      <c r="G8" s="1382">
        <f>+'[2]8desemprego_INE1'!G8</f>
        <v>523.9</v>
      </c>
      <c r="H8" s="1382"/>
      <c r="I8" s="1382">
        <f>+'[2]8desemprego_INE1'!I8</f>
        <v>461.4</v>
      </c>
      <c r="J8" s="1382"/>
      <c r="K8" s="1382">
        <f>+'[2]8desemprego_INE1'!K8</f>
        <v>444</v>
      </c>
      <c r="L8" s="1382"/>
      <c r="M8" s="1383">
        <f>+'[2]8desemprego_INE1'!M8</f>
        <v>422</v>
      </c>
      <c r="N8" s="1383"/>
      <c r="O8" s="1225"/>
      <c r="P8" s="1224"/>
    </row>
    <row r="9" spans="1:16" ht="12" customHeight="1" x14ac:dyDescent="0.2">
      <c r="A9" s="1183"/>
      <c r="B9" s="1195"/>
      <c r="C9" s="755" t="s">
        <v>72</v>
      </c>
      <c r="D9" s="1182"/>
      <c r="E9" s="1380">
        <f>+'[2]8desemprego_INE1'!E9</f>
        <v>275.7</v>
      </c>
      <c r="F9" s="1380"/>
      <c r="G9" s="1380">
        <f>+'[2]8desemprego_INE1'!G9</f>
        <v>258.60000000000002</v>
      </c>
      <c r="H9" s="1380"/>
      <c r="I9" s="1380">
        <f>+'[2]8desemprego_INE1'!I9</f>
        <v>224.2</v>
      </c>
      <c r="J9" s="1380"/>
      <c r="K9" s="1380">
        <f>+'[2]8desemprego_INE1'!K9</f>
        <v>207.2</v>
      </c>
      <c r="L9" s="1380"/>
      <c r="M9" s="1381">
        <f>+'[2]8desemprego_INE1'!M9</f>
        <v>206.5</v>
      </c>
      <c r="N9" s="1381"/>
      <c r="O9" s="1184"/>
      <c r="P9" s="1183"/>
    </row>
    <row r="10" spans="1:16" ht="12" customHeight="1" x14ac:dyDescent="0.2">
      <c r="A10" s="1183"/>
      <c r="B10" s="1195"/>
      <c r="C10" s="755" t="s">
        <v>71</v>
      </c>
      <c r="D10" s="1182"/>
      <c r="E10" s="1380">
        <f>+'[2]8desemprego_INE1'!E10</f>
        <v>267.39999999999998</v>
      </c>
      <c r="F10" s="1380"/>
      <c r="G10" s="1380">
        <f>+'[2]8desemprego_INE1'!G10</f>
        <v>265.3</v>
      </c>
      <c r="H10" s="1380"/>
      <c r="I10" s="1380">
        <f>+'[2]8desemprego_INE1'!I10</f>
        <v>237.1</v>
      </c>
      <c r="J10" s="1380"/>
      <c r="K10" s="1380">
        <f>+'[2]8desemprego_INE1'!K10</f>
        <v>236.8</v>
      </c>
      <c r="L10" s="1380"/>
      <c r="M10" s="1381">
        <f>+'[2]8desemprego_INE1'!M10</f>
        <v>215.4</v>
      </c>
      <c r="N10" s="1381"/>
      <c r="O10" s="1184"/>
      <c r="P10" s="1183"/>
    </row>
    <row r="11" spans="1:16" ht="17.25" customHeight="1" x14ac:dyDescent="0.2">
      <c r="A11" s="1183"/>
      <c r="B11" s="1195"/>
      <c r="C11" s="755" t="s">
        <v>156</v>
      </c>
      <c r="D11" s="1182"/>
      <c r="E11" s="1380">
        <f>+'[2]8desemprego_INE1'!E11</f>
        <v>101.8</v>
      </c>
      <c r="F11" s="1380"/>
      <c r="G11" s="1380">
        <f>+'[2]8desemprego_INE1'!G11</f>
        <v>91.6</v>
      </c>
      <c r="H11" s="1380"/>
      <c r="I11" s="1380">
        <f>+'[2]8desemprego_INE1'!I11</f>
        <v>80.8</v>
      </c>
      <c r="J11" s="1380"/>
      <c r="K11" s="1380">
        <f>+'[2]8desemprego_INE1'!K11</f>
        <v>93.2</v>
      </c>
      <c r="L11" s="1380"/>
      <c r="M11" s="1381">
        <f>+'[2]8desemprego_INE1'!M11</f>
        <v>88.8</v>
      </c>
      <c r="N11" s="1381"/>
      <c r="O11" s="1184"/>
      <c r="P11" s="1183"/>
    </row>
    <row r="12" spans="1:16" ht="12.75" customHeight="1" x14ac:dyDescent="0.2">
      <c r="A12" s="1183"/>
      <c r="B12" s="1195"/>
      <c r="C12" s="755" t="s">
        <v>157</v>
      </c>
      <c r="D12" s="1182"/>
      <c r="E12" s="1380">
        <f>+'[2]8desemprego_INE1'!E12</f>
        <v>235.6</v>
      </c>
      <c r="F12" s="1380"/>
      <c r="G12" s="1380">
        <f>+'[2]8desemprego_INE1'!G12</f>
        <v>232</v>
      </c>
      <c r="H12" s="1380"/>
      <c r="I12" s="1380">
        <f>+'[2]8desemprego_INE1'!I12</f>
        <v>209.3</v>
      </c>
      <c r="J12" s="1380"/>
      <c r="K12" s="1380">
        <f>+'[2]8desemprego_INE1'!K12</f>
        <v>187.6</v>
      </c>
      <c r="L12" s="1380"/>
      <c r="M12" s="1381">
        <f>+'[2]8desemprego_INE1'!M12</f>
        <v>175.5</v>
      </c>
      <c r="N12" s="1381"/>
      <c r="O12" s="1184"/>
      <c r="P12" s="1183"/>
    </row>
    <row r="13" spans="1:16" ht="12.75" customHeight="1" x14ac:dyDescent="0.2">
      <c r="A13" s="1183"/>
      <c r="B13" s="1195"/>
      <c r="C13" s="755" t="s">
        <v>158</v>
      </c>
      <c r="D13" s="1182"/>
      <c r="E13" s="1380">
        <f>+'[2]8desemprego_INE1'!E13</f>
        <v>205.8</v>
      </c>
      <c r="F13" s="1380"/>
      <c r="G13" s="1380">
        <f>+'[2]8desemprego_INE1'!G13</f>
        <v>200.3</v>
      </c>
      <c r="H13" s="1380"/>
      <c r="I13" s="1380">
        <f>+'[2]8desemprego_INE1'!I13</f>
        <v>171.3</v>
      </c>
      <c r="J13" s="1380"/>
      <c r="K13" s="1380">
        <f>+'[2]8desemprego_INE1'!K13</f>
        <v>163.1</v>
      </c>
      <c r="L13" s="1380"/>
      <c r="M13" s="1381">
        <f>+'[2]8desemprego_INE1'!M13</f>
        <v>157.69999999999999</v>
      </c>
      <c r="N13" s="1381"/>
      <c r="O13" s="1184"/>
      <c r="P13" s="1183"/>
    </row>
    <row r="14" spans="1:16" ht="17.25" customHeight="1" x14ac:dyDescent="0.2">
      <c r="A14" s="1183"/>
      <c r="B14" s="1195"/>
      <c r="C14" s="755" t="s">
        <v>181</v>
      </c>
      <c r="D14" s="1182"/>
      <c r="E14" s="1380">
        <f>+'[2]8desemprego_INE1'!E14</f>
        <v>62.9</v>
      </c>
      <c r="F14" s="1380"/>
      <c r="G14" s="1380">
        <f>+'[2]8desemprego_INE1'!G14</f>
        <v>54.6</v>
      </c>
      <c r="H14" s="1380"/>
      <c r="I14" s="1380">
        <f>+'[2]8desemprego_INE1'!I14</f>
        <v>54.3</v>
      </c>
      <c r="J14" s="1380"/>
      <c r="K14" s="1380">
        <f>+'[2]8desemprego_INE1'!K14</f>
        <v>58.6</v>
      </c>
      <c r="L14" s="1380"/>
      <c r="M14" s="1381">
        <f>+'[2]8desemprego_INE1'!M14</f>
        <v>54.6</v>
      </c>
      <c r="N14" s="1381"/>
      <c r="O14" s="1184"/>
      <c r="P14" s="1183"/>
    </row>
    <row r="15" spans="1:16" ht="12" customHeight="1" x14ac:dyDescent="0.2">
      <c r="A15" s="1183"/>
      <c r="B15" s="1195"/>
      <c r="C15" s="755" t="s">
        <v>182</v>
      </c>
      <c r="D15" s="1182"/>
      <c r="E15" s="1380">
        <f>+'[2]8desemprego_INE1'!E15</f>
        <v>480.2</v>
      </c>
      <c r="F15" s="1380"/>
      <c r="G15" s="1380">
        <f>+'[2]8desemprego_INE1'!G15</f>
        <v>469.3</v>
      </c>
      <c r="H15" s="1380"/>
      <c r="I15" s="1380">
        <f>+'[2]8desemprego_INE1'!I15</f>
        <v>407</v>
      </c>
      <c r="J15" s="1380"/>
      <c r="K15" s="1380">
        <f>+'[2]8desemprego_INE1'!K15</f>
        <v>385.4</v>
      </c>
      <c r="L15" s="1380"/>
      <c r="M15" s="1381">
        <f>+'[2]8desemprego_INE1'!M15</f>
        <v>367.4</v>
      </c>
      <c r="N15" s="1381"/>
      <c r="O15" s="1184"/>
      <c r="P15" s="1183"/>
    </row>
    <row r="16" spans="1:16" ht="17.25" customHeight="1" x14ac:dyDescent="0.2">
      <c r="A16" s="1183"/>
      <c r="B16" s="1195"/>
      <c r="C16" s="755" t="s">
        <v>183</v>
      </c>
      <c r="D16" s="1182"/>
      <c r="E16" s="1380">
        <f>+'[2]8desemprego_INE1'!E16</f>
        <v>205.7</v>
      </c>
      <c r="F16" s="1380"/>
      <c r="G16" s="1380">
        <f>+'[2]8desemprego_INE1'!G16</f>
        <v>215.4</v>
      </c>
      <c r="H16" s="1380"/>
      <c r="I16" s="1380">
        <f>+'[2]8desemprego_INE1'!I16</f>
        <v>188.2</v>
      </c>
      <c r="J16" s="1380"/>
      <c r="K16" s="1380">
        <f>+'[2]8desemprego_INE1'!K16</f>
        <v>189.4</v>
      </c>
      <c r="L16" s="1380"/>
      <c r="M16" s="1381">
        <f>+'[2]8desemprego_INE1'!M16</f>
        <v>194</v>
      </c>
      <c r="N16" s="1381"/>
      <c r="O16" s="1184"/>
      <c r="P16" s="1183"/>
    </row>
    <row r="17" spans="1:16" ht="12" customHeight="1" x14ac:dyDescent="0.2">
      <c r="A17" s="1183"/>
      <c r="B17" s="1195"/>
      <c r="C17" s="755" t="s">
        <v>184</v>
      </c>
      <c r="D17" s="1182"/>
      <c r="E17" s="1380">
        <f>+'[2]8desemprego_INE1'!E17</f>
        <v>337.4</v>
      </c>
      <c r="F17" s="1380"/>
      <c r="G17" s="1380">
        <f>+'[2]8desemprego_INE1'!G17</f>
        <v>308.60000000000002</v>
      </c>
      <c r="H17" s="1380"/>
      <c r="I17" s="1380">
        <f>+'[2]8desemprego_INE1'!I17</f>
        <v>273.2</v>
      </c>
      <c r="J17" s="1380"/>
      <c r="K17" s="1380">
        <f>+'[2]8desemprego_INE1'!K17</f>
        <v>254.6</v>
      </c>
      <c r="L17" s="1380"/>
      <c r="M17" s="1381">
        <f>+'[2]8desemprego_INE1'!M17</f>
        <v>228</v>
      </c>
      <c r="N17" s="1381"/>
      <c r="O17" s="1184"/>
      <c r="P17" s="1183"/>
    </row>
    <row r="18" spans="1:16" s="1223" customFormat="1" ht="17.25" customHeight="1" x14ac:dyDescent="0.2">
      <c r="A18" s="1224"/>
      <c r="B18" s="1226"/>
      <c r="C18" s="1348" t="s">
        <v>185</v>
      </c>
      <c r="D18" s="1348"/>
      <c r="E18" s="1382">
        <f>+'[2]8desemprego_INE1'!E18</f>
        <v>10.5</v>
      </c>
      <c r="F18" s="1382"/>
      <c r="G18" s="1382">
        <f>+'[2]8desemprego_INE1'!G18</f>
        <v>10.1</v>
      </c>
      <c r="H18" s="1382"/>
      <c r="I18" s="1382">
        <f>+'[2]8desemprego_INE1'!I18</f>
        <v>8.8000000000000007</v>
      </c>
      <c r="J18" s="1382"/>
      <c r="K18" s="1382">
        <f>+'[2]8desemprego_INE1'!K18</f>
        <v>8.5</v>
      </c>
      <c r="L18" s="1382"/>
      <c r="M18" s="1383">
        <f>+'[2]8desemprego_INE1'!M18</f>
        <v>8.1</v>
      </c>
      <c r="N18" s="1383"/>
      <c r="O18" s="1225"/>
      <c r="P18" s="1224"/>
    </row>
    <row r="19" spans="1:16" ht="12" customHeight="1" x14ac:dyDescent="0.2">
      <c r="A19" s="1183"/>
      <c r="B19" s="1195"/>
      <c r="C19" s="755" t="s">
        <v>72</v>
      </c>
      <c r="D19" s="1182"/>
      <c r="E19" s="1380">
        <f>+'[2]8desemprego_INE1'!E19</f>
        <v>10.4</v>
      </c>
      <c r="F19" s="1380"/>
      <c r="G19" s="1380">
        <f>+'[2]8desemprego_INE1'!G19</f>
        <v>9.8000000000000007</v>
      </c>
      <c r="H19" s="1380"/>
      <c r="I19" s="1380">
        <f>+'[2]8desemprego_INE1'!I19</f>
        <v>8.4</v>
      </c>
      <c r="J19" s="1380"/>
      <c r="K19" s="1380">
        <f>+'[2]8desemprego_INE1'!K19</f>
        <v>7.7</v>
      </c>
      <c r="L19" s="1380"/>
      <c r="M19" s="1381">
        <f>+'[2]8desemprego_INE1'!M19</f>
        <v>7.7</v>
      </c>
      <c r="N19" s="1381"/>
      <c r="O19" s="1184"/>
      <c r="P19" s="1183"/>
    </row>
    <row r="20" spans="1:16" ht="12" customHeight="1" x14ac:dyDescent="0.2">
      <c r="A20" s="1183"/>
      <c r="B20" s="1195"/>
      <c r="C20" s="755" t="s">
        <v>71</v>
      </c>
      <c r="D20" s="1182"/>
      <c r="E20" s="1380">
        <f>+'[2]8desemprego_INE1'!E20</f>
        <v>10.6</v>
      </c>
      <c r="F20" s="1380"/>
      <c r="G20" s="1380">
        <f>+'[2]8desemprego_INE1'!G20</f>
        <v>10.5</v>
      </c>
      <c r="H20" s="1380"/>
      <c r="I20" s="1380">
        <f>+'[2]8desemprego_INE1'!I20</f>
        <v>9.3000000000000007</v>
      </c>
      <c r="J20" s="1380"/>
      <c r="K20" s="1380">
        <f>+'[2]8desemprego_INE1'!K20</f>
        <v>9.1999999999999993</v>
      </c>
      <c r="L20" s="1380"/>
      <c r="M20" s="1381">
        <f>+'[2]8desemprego_INE1'!M20</f>
        <v>8.4</v>
      </c>
      <c r="N20" s="1381"/>
      <c r="O20" s="1184"/>
      <c r="P20" s="1183"/>
    </row>
    <row r="21" spans="1:16" s="1279" customFormat="1" ht="13.5" customHeight="1" x14ac:dyDescent="0.2">
      <c r="A21" s="1280"/>
      <c r="B21" s="1282"/>
      <c r="C21" s="1180" t="s">
        <v>186</v>
      </c>
      <c r="D21" s="1281"/>
      <c r="E21" s="1384">
        <f>+'[2]8desemprego_INE1'!E21</f>
        <v>0.19999999999999929</v>
      </c>
      <c r="F21" s="1384"/>
      <c r="G21" s="1384">
        <f>+'[2]8desemprego_INE1'!G21</f>
        <v>0.69999999999999929</v>
      </c>
      <c r="H21" s="1384"/>
      <c r="I21" s="1384">
        <f>+'[2]8desemprego_INE1'!I21</f>
        <v>0.90000000000000036</v>
      </c>
      <c r="J21" s="1384"/>
      <c r="K21" s="1384">
        <f>+'[2]8desemprego_INE1'!K21</f>
        <v>1.4999999999999991</v>
      </c>
      <c r="L21" s="1384"/>
      <c r="M21" s="1385">
        <f>+'[2]8desemprego_INE1'!M21</f>
        <v>0.70000000000000018</v>
      </c>
      <c r="N21" s="1385"/>
      <c r="O21" s="1281"/>
      <c r="P21" s="1280"/>
    </row>
    <row r="22" spans="1:16" ht="17.25" customHeight="1" x14ac:dyDescent="0.2">
      <c r="A22" s="1183"/>
      <c r="B22" s="1195"/>
      <c r="C22" s="755" t="s">
        <v>156</v>
      </c>
      <c r="D22" s="1182"/>
      <c r="E22" s="1380">
        <f>+'[2]8desemprego_INE1'!E22</f>
        <v>27.7</v>
      </c>
      <c r="F22" s="1380"/>
      <c r="G22" s="1380">
        <f>+'[2]8desemprego_INE1'!G22</f>
        <v>25.1</v>
      </c>
      <c r="H22" s="1380"/>
      <c r="I22" s="1380">
        <f>+'[2]8desemprego_INE1'!I22</f>
        <v>22.7</v>
      </c>
      <c r="J22" s="1380"/>
      <c r="K22" s="1380">
        <f>+'[2]8desemprego_INE1'!K22</f>
        <v>24.2</v>
      </c>
      <c r="L22" s="1380"/>
      <c r="M22" s="1381">
        <f>+'[2]8desemprego_INE1'!M22</f>
        <v>23.5</v>
      </c>
      <c r="N22" s="1381"/>
      <c r="O22" s="1184"/>
      <c r="P22" s="1183"/>
    </row>
    <row r="23" spans="1:16" ht="12" customHeight="1" x14ac:dyDescent="0.2">
      <c r="A23" s="1183"/>
      <c r="B23" s="1195"/>
      <c r="C23" s="755" t="s">
        <v>157</v>
      </c>
      <c r="D23" s="1218"/>
      <c r="E23" s="1380">
        <f>+'[2]8desemprego_INE1'!E23</f>
        <v>9.6</v>
      </c>
      <c r="F23" s="1380"/>
      <c r="G23" s="1380">
        <f>+'[2]8desemprego_INE1'!G23</f>
        <v>9.5</v>
      </c>
      <c r="H23" s="1380"/>
      <c r="I23" s="1380">
        <f>+'[2]8desemprego_INE1'!I23</f>
        <v>8.5</v>
      </c>
      <c r="J23" s="1380"/>
      <c r="K23" s="1380">
        <f>+'[2]8desemprego_INE1'!K23</f>
        <v>7.7</v>
      </c>
      <c r="L23" s="1380"/>
      <c r="M23" s="1381">
        <f>+'[2]8desemprego_INE1'!M23</f>
        <v>7.2</v>
      </c>
      <c r="N23" s="1381"/>
      <c r="O23" s="1184"/>
      <c r="P23" s="1183"/>
    </row>
    <row r="24" spans="1:16" ht="12" customHeight="1" x14ac:dyDescent="0.2">
      <c r="A24" s="1183"/>
      <c r="B24" s="1195"/>
      <c r="C24" s="755" t="s">
        <v>158</v>
      </c>
      <c r="D24" s="1218"/>
      <c r="E24" s="1380">
        <f>+'[2]8desemprego_INE1'!E24</f>
        <v>8.6999999999999993</v>
      </c>
      <c r="F24" s="1380"/>
      <c r="G24" s="1380">
        <f>+'[2]8desemprego_INE1'!G24</f>
        <v>8.5</v>
      </c>
      <c r="H24" s="1380"/>
      <c r="I24" s="1380">
        <f>+'[2]8desemprego_INE1'!I24</f>
        <v>7.1</v>
      </c>
      <c r="J24" s="1380"/>
      <c r="K24" s="1380">
        <f>+'[2]8desemprego_INE1'!K24</f>
        <v>6.7</v>
      </c>
      <c r="L24" s="1380"/>
      <c r="M24" s="1381">
        <f>+'[2]8desemprego_INE1'!M24</f>
        <v>6.5</v>
      </c>
      <c r="N24" s="1381"/>
      <c r="O24" s="1184"/>
      <c r="P24" s="1183"/>
    </row>
    <row r="25" spans="1:16" s="1283" customFormat="1" ht="17.25" customHeight="1" x14ac:dyDescent="0.2">
      <c r="A25" s="1284"/>
      <c r="B25" s="1228"/>
      <c r="C25" s="755" t="s">
        <v>187</v>
      </c>
      <c r="D25" s="1182"/>
      <c r="E25" s="1380">
        <f>+'[2]8desemprego_INE1'!E25</f>
        <v>11.5</v>
      </c>
      <c r="F25" s="1380"/>
      <c r="G25" s="1380">
        <f>+'[2]8desemprego_INE1'!G25</f>
        <v>10.9</v>
      </c>
      <c r="H25" s="1380"/>
      <c r="I25" s="1380">
        <f>+'[2]8desemprego_INE1'!I25</f>
        <v>9.5</v>
      </c>
      <c r="J25" s="1380"/>
      <c r="K25" s="1380">
        <f>+'[2]8desemprego_INE1'!K25</f>
        <v>9.3000000000000007</v>
      </c>
      <c r="L25" s="1380"/>
      <c r="M25" s="1381">
        <f>+'[2]8desemprego_INE1'!M25</f>
        <v>9.3000000000000007</v>
      </c>
      <c r="N25" s="1381"/>
      <c r="O25" s="1230"/>
      <c r="P25" s="1284"/>
    </row>
    <row r="26" spans="1:16" s="1283" customFormat="1" ht="12" customHeight="1" x14ac:dyDescent="0.2">
      <c r="A26" s="1284"/>
      <c r="B26" s="1228"/>
      <c r="C26" s="755" t="s">
        <v>188</v>
      </c>
      <c r="D26" s="1182"/>
      <c r="E26" s="1380">
        <f>+'[2]8desemprego_INE1'!E26</f>
        <v>7.9</v>
      </c>
      <c r="F26" s="1380"/>
      <c r="G26" s="1380">
        <f>+'[2]8desemprego_INE1'!G26</f>
        <v>8.1</v>
      </c>
      <c r="H26" s="1380"/>
      <c r="I26" s="1380">
        <f>+'[2]8desemprego_INE1'!I26</f>
        <v>7</v>
      </c>
      <c r="J26" s="1380"/>
      <c r="K26" s="1380">
        <f>+'[2]8desemprego_INE1'!K26</f>
        <v>6.8</v>
      </c>
      <c r="L26" s="1380"/>
      <c r="M26" s="1381">
        <f>+'[2]8desemprego_INE1'!M26</f>
        <v>5.9</v>
      </c>
      <c r="N26" s="1381"/>
      <c r="O26" s="1230"/>
      <c r="P26" s="1284"/>
    </row>
    <row r="27" spans="1:16" s="1283" customFormat="1" ht="12" customHeight="1" x14ac:dyDescent="0.2">
      <c r="A27" s="1284"/>
      <c r="B27" s="1228"/>
      <c r="C27" s="755" t="s">
        <v>189</v>
      </c>
      <c r="D27" s="1182"/>
      <c r="E27" s="1380">
        <f>+'[2]8desemprego_INE1'!E27</f>
        <v>11.4</v>
      </c>
      <c r="F27" s="1380"/>
      <c r="G27" s="1380">
        <f>+'[2]8desemprego_INE1'!G27</f>
        <v>10.8</v>
      </c>
      <c r="H27" s="1380"/>
      <c r="I27" s="1380">
        <f>+'[2]8desemprego_INE1'!I27</f>
        <v>9.4</v>
      </c>
      <c r="J27" s="1380"/>
      <c r="K27" s="1380">
        <f>+'[2]8desemprego_INE1'!K27</f>
        <v>9.4</v>
      </c>
      <c r="L27" s="1380"/>
      <c r="M27" s="1381">
        <f>+'[2]8desemprego_INE1'!M27</f>
        <v>8.1999999999999993</v>
      </c>
      <c r="N27" s="1381"/>
      <c r="O27" s="1230"/>
      <c r="P27" s="1284"/>
    </row>
    <row r="28" spans="1:16" s="1283" customFormat="1" ht="12" customHeight="1" x14ac:dyDescent="0.2">
      <c r="A28" s="1284"/>
      <c r="B28" s="1228"/>
      <c r="C28" s="755" t="s">
        <v>190</v>
      </c>
      <c r="D28" s="1182"/>
      <c r="E28" s="1380">
        <f>+'[2]8desemprego_INE1'!E28</f>
        <v>11</v>
      </c>
      <c r="F28" s="1380"/>
      <c r="G28" s="1380">
        <f>+'[2]8desemprego_INE1'!G28</f>
        <v>9</v>
      </c>
      <c r="H28" s="1380"/>
      <c r="I28" s="1380">
        <f>+'[2]8desemprego_INE1'!I28</f>
        <v>8.6999999999999993</v>
      </c>
      <c r="J28" s="1380"/>
      <c r="K28" s="1380">
        <f>+'[2]8desemprego_INE1'!K28</f>
        <v>7.4</v>
      </c>
      <c r="L28" s="1380"/>
      <c r="M28" s="1381">
        <f>+'[2]8desemprego_INE1'!M28</f>
        <v>8.4</v>
      </c>
      <c r="N28" s="1381"/>
      <c r="O28" s="1230"/>
      <c r="P28" s="1284"/>
    </row>
    <row r="29" spans="1:16" s="1283" customFormat="1" ht="12" customHeight="1" x14ac:dyDescent="0.2">
      <c r="A29" s="1284"/>
      <c r="B29" s="1228"/>
      <c r="C29" s="755" t="s">
        <v>191</v>
      </c>
      <c r="D29" s="1182"/>
      <c r="E29" s="1380">
        <f>+'[2]8desemprego_INE1'!E29</f>
        <v>9.4</v>
      </c>
      <c r="F29" s="1380"/>
      <c r="G29" s="1380">
        <f>+'[2]8desemprego_INE1'!G29</f>
        <v>10.6</v>
      </c>
      <c r="H29" s="1380"/>
      <c r="I29" s="1380">
        <f>+'[2]8desemprego_INE1'!I29</f>
        <v>7.6</v>
      </c>
      <c r="J29" s="1380"/>
      <c r="K29" s="1380">
        <f>+'[2]8desemprego_INE1'!K29</f>
        <v>5.2</v>
      </c>
      <c r="L29" s="1380"/>
      <c r="M29" s="1381">
        <f>+'[2]8desemprego_INE1'!M29</f>
        <v>7.3</v>
      </c>
      <c r="N29" s="1381"/>
      <c r="O29" s="1230"/>
      <c r="P29" s="1284"/>
    </row>
    <row r="30" spans="1:16" s="1283" customFormat="1" ht="12" customHeight="1" x14ac:dyDescent="0.2">
      <c r="A30" s="1284"/>
      <c r="B30" s="1228"/>
      <c r="C30" s="755" t="s">
        <v>130</v>
      </c>
      <c r="D30" s="1182"/>
      <c r="E30" s="1380">
        <f>+'[2]8desemprego_INE1'!E30</f>
        <v>10.4</v>
      </c>
      <c r="F30" s="1380"/>
      <c r="G30" s="1380">
        <f>+'[2]8desemprego_INE1'!G30</f>
        <v>9.3000000000000007</v>
      </c>
      <c r="H30" s="1380"/>
      <c r="I30" s="1380">
        <f>+'[2]8desemprego_INE1'!I30</f>
        <v>10</v>
      </c>
      <c r="J30" s="1380"/>
      <c r="K30" s="1380">
        <f>+'[2]8desemprego_INE1'!K30</f>
        <v>8.1999999999999993</v>
      </c>
      <c r="L30" s="1380"/>
      <c r="M30" s="1381">
        <f>+'[2]8desemprego_INE1'!M30</f>
        <v>8.3000000000000007</v>
      </c>
      <c r="N30" s="1381"/>
      <c r="O30" s="1230"/>
      <c r="P30" s="1284"/>
    </row>
    <row r="31" spans="1:16" s="1283" customFormat="1" ht="12" customHeight="1" x14ac:dyDescent="0.2">
      <c r="A31" s="1284"/>
      <c r="B31" s="1228"/>
      <c r="C31" s="755" t="s">
        <v>131</v>
      </c>
      <c r="D31" s="1182"/>
      <c r="E31" s="1380">
        <f>+'[2]8desemprego_INE1'!E31</f>
        <v>11</v>
      </c>
      <c r="F31" s="1380"/>
      <c r="G31" s="1380">
        <f>+'[2]8desemprego_INE1'!G31</f>
        <v>12.5</v>
      </c>
      <c r="H31" s="1380"/>
      <c r="I31" s="1380">
        <f>+'[2]8desemprego_INE1'!I31</f>
        <v>11</v>
      </c>
      <c r="J31" s="1380"/>
      <c r="K31" s="1380">
        <f>+'[2]8desemprego_INE1'!K31</f>
        <v>9.3000000000000007</v>
      </c>
      <c r="L31" s="1380"/>
      <c r="M31" s="1381">
        <f>+'[2]8desemprego_INE1'!M31</f>
        <v>8.9</v>
      </c>
      <c r="N31" s="1381"/>
      <c r="O31" s="1230"/>
      <c r="P31" s="1284"/>
    </row>
    <row r="32" spans="1:16" ht="17.25" customHeight="1" x14ac:dyDescent="0.2">
      <c r="A32" s="1183"/>
      <c r="B32" s="1195"/>
      <c r="C32" s="1348" t="s">
        <v>192</v>
      </c>
      <c r="D32" s="1348"/>
      <c r="E32" s="1382">
        <f>+'[2]8desemprego_INE1'!E32</f>
        <v>6.5</v>
      </c>
      <c r="F32" s="1382"/>
      <c r="G32" s="1382">
        <f>+'[2]8desemprego_INE1'!G32</f>
        <v>6</v>
      </c>
      <c r="H32" s="1382"/>
      <c r="I32" s="1382">
        <f>+'[2]8desemprego_INE1'!I32</f>
        <v>5.2</v>
      </c>
      <c r="J32" s="1382"/>
      <c r="K32" s="1382">
        <f>+'[2]8desemprego_INE1'!K32</f>
        <v>4.9000000000000004</v>
      </c>
      <c r="L32" s="1382"/>
      <c r="M32" s="1383">
        <f>+'[2]8desemprego_INE1'!M32</f>
        <v>4.4000000000000004</v>
      </c>
      <c r="N32" s="1383"/>
      <c r="O32" s="1184"/>
      <c r="P32" s="1183"/>
    </row>
    <row r="33" spans="1:16" s="1283" customFormat="1" ht="12.75" customHeight="1" x14ac:dyDescent="0.2">
      <c r="A33" s="1284"/>
      <c r="B33" s="1285"/>
      <c r="C33" s="755" t="s">
        <v>72</v>
      </c>
      <c r="D33" s="1182"/>
      <c r="E33" s="1375">
        <f>+'[2]8desemprego_INE1'!E33</f>
        <v>6.7</v>
      </c>
      <c r="F33" s="1375"/>
      <c r="G33" s="1375">
        <f>+'[2]8desemprego_INE1'!G33</f>
        <v>5.8</v>
      </c>
      <c r="H33" s="1375"/>
      <c r="I33" s="1375">
        <f>+'[2]8desemprego_INE1'!I33</f>
        <v>5</v>
      </c>
      <c r="J33" s="1375"/>
      <c r="K33" s="1375">
        <f>+'[2]8desemprego_INE1'!K33</f>
        <v>4.5999999999999996</v>
      </c>
      <c r="L33" s="1375"/>
      <c r="M33" s="1373">
        <f>+'[2]8desemprego_INE1'!M33</f>
        <v>4.2</v>
      </c>
      <c r="N33" s="1373"/>
      <c r="O33" s="1230"/>
      <c r="P33" s="1284"/>
    </row>
    <row r="34" spans="1:16" s="1283" customFormat="1" ht="12.75" customHeight="1" x14ac:dyDescent="0.2">
      <c r="A34" s="1284"/>
      <c r="B34" s="1285"/>
      <c r="C34" s="755" t="s">
        <v>71</v>
      </c>
      <c r="D34" s="1182"/>
      <c r="E34" s="1375">
        <f>+'[2]8desemprego_INE1'!E34</f>
        <v>6.3</v>
      </c>
      <c r="F34" s="1375"/>
      <c r="G34" s="1375">
        <f>+'[2]8desemprego_INE1'!G34</f>
        <v>6.1</v>
      </c>
      <c r="H34" s="1375"/>
      <c r="I34" s="1375">
        <f>+'[2]8desemprego_INE1'!I34</f>
        <v>5.5</v>
      </c>
      <c r="J34" s="1375"/>
      <c r="K34" s="1375">
        <f>+'[2]8desemprego_INE1'!K34</f>
        <v>5.2</v>
      </c>
      <c r="L34" s="1375"/>
      <c r="M34" s="1373">
        <f>+'[2]8desemprego_INE1'!M34</f>
        <v>4.5</v>
      </c>
      <c r="N34" s="1373"/>
      <c r="O34" s="1230"/>
      <c r="P34" s="1284"/>
    </row>
    <row r="35" spans="1:16" s="1279" customFormat="1" ht="13.5" customHeight="1" x14ac:dyDescent="0.2">
      <c r="A35" s="1280"/>
      <c r="B35" s="1282"/>
      <c r="C35" s="1180" t="s">
        <v>193</v>
      </c>
      <c r="D35" s="1281"/>
      <c r="E35" s="1384">
        <f>+'[2]8desemprego_INE1'!E35</f>
        <v>-0.40000000000000036</v>
      </c>
      <c r="F35" s="1384"/>
      <c r="G35" s="1384">
        <f>+'[2]8desemprego_INE1'!G35</f>
        <v>0.29999999999999982</v>
      </c>
      <c r="H35" s="1384"/>
      <c r="I35" s="1384">
        <f>+'[2]8desemprego_INE1'!I35</f>
        <v>0.5</v>
      </c>
      <c r="J35" s="1384"/>
      <c r="K35" s="1384">
        <f>+'[2]8desemprego_INE1'!K35</f>
        <v>0.60000000000000053</v>
      </c>
      <c r="L35" s="1384"/>
      <c r="M35" s="1385">
        <f>+'[2]8desemprego_INE1'!M35</f>
        <v>0.29999999999999982</v>
      </c>
      <c r="N35" s="1385"/>
      <c r="O35" s="1281"/>
      <c r="P35" s="1280"/>
    </row>
    <row r="36" spans="1:16" ht="10.5" customHeight="1" thickBot="1" x14ac:dyDescent="0.25">
      <c r="A36" s="1183"/>
      <c r="B36" s="1195"/>
      <c r="C36" s="1217"/>
      <c r="D36" s="1278"/>
      <c r="E36" s="1278"/>
      <c r="F36" s="1278"/>
      <c r="G36" s="1278"/>
      <c r="H36" s="1278"/>
      <c r="I36" s="1278"/>
      <c r="J36" s="1278"/>
      <c r="K36" s="1278"/>
      <c r="L36" s="1278"/>
      <c r="M36" s="1345"/>
      <c r="N36" s="1345"/>
      <c r="O36" s="1184"/>
      <c r="P36" s="1183"/>
    </row>
    <row r="37" spans="1:16" s="1210" customFormat="1" ht="13.5" customHeight="1" thickBot="1" x14ac:dyDescent="0.25">
      <c r="A37" s="1211"/>
      <c r="B37" s="1213"/>
      <c r="C37" s="1216" t="s">
        <v>507</v>
      </c>
      <c r="D37" s="1215"/>
      <c r="E37" s="1215"/>
      <c r="F37" s="1215"/>
      <c r="G37" s="1215"/>
      <c r="H37" s="1215"/>
      <c r="I37" s="1215"/>
      <c r="J37" s="1215"/>
      <c r="K37" s="1215"/>
      <c r="L37" s="1215"/>
      <c r="M37" s="1215"/>
      <c r="N37" s="1214"/>
      <c r="O37" s="1184"/>
      <c r="P37" s="1211"/>
    </row>
    <row r="38" spans="1:16" s="1210" customFormat="1" ht="3.75" customHeight="1" x14ac:dyDescent="0.2">
      <c r="A38" s="1211"/>
      <c r="B38" s="1213"/>
      <c r="C38" s="1356" t="s">
        <v>69</v>
      </c>
      <c r="D38" s="1356"/>
      <c r="E38" s="1212"/>
      <c r="F38" s="1212"/>
      <c r="G38" s="1212"/>
      <c r="H38" s="1212"/>
      <c r="I38" s="1212"/>
      <c r="J38" s="1212"/>
      <c r="K38" s="1212"/>
      <c r="L38" s="1212"/>
      <c r="M38" s="1212"/>
      <c r="N38" s="1212"/>
      <c r="O38" s="1184"/>
      <c r="P38" s="1211"/>
    </row>
    <row r="39" spans="1:16" ht="12.75" customHeight="1" x14ac:dyDescent="0.2">
      <c r="A39" s="1183"/>
      <c r="B39" s="1195"/>
      <c r="C39" s="1356"/>
      <c r="D39" s="1356"/>
      <c r="E39" s="1209">
        <f>+[2]TRIM!$E$6</f>
        <v>2016</v>
      </c>
      <c r="F39" s="1207" t="str">
        <f>+[2]TRIM!$F$6</f>
        <v xml:space="preserve"> </v>
      </c>
      <c r="G39" s="1209" t="str">
        <f>+[2]TRIM!$G$6</f>
        <v xml:space="preserve"> </v>
      </c>
      <c r="H39" s="1207" t="str">
        <f>+[2]TRIM!$H$6</f>
        <v xml:space="preserve"> </v>
      </c>
      <c r="I39" s="1208"/>
      <c r="J39" s="1207">
        <f>+[2]TRIM!$J$6</f>
        <v>2017</v>
      </c>
      <c r="K39" s="1206" t="str">
        <f>+[2]TRIM!$K$6</f>
        <v xml:space="preserve"> </v>
      </c>
      <c r="L39" s="1205" t="str">
        <f>+[2]TRIM!$L$6</f>
        <v xml:space="preserve"> </v>
      </c>
      <c r="M39" s="1205" t="str">
        <f>+[2]TRIM!$M$6</f>
        <v xml:space="preserve"> </v>
      </c>
      <c r="N39" s="1204"/>
      <c r="O39" s="1218"/>
      <c r="P39" s="1211"/>
    </row>
    <row r="40" spans="1:16" ht="12.75" customHeight="1" x14ac:dyDescent="0.2">
      <c r="A40" s="1183"/>
      <c r="B40" s="1195"/>
      <c r="C40" s="1189"/>
      <c r="D40" s="1189"/>
      <c r="E40" s="1344" t="str">
        <f>+E7</f>
        <v>4.º trimestre</v>
      </c>
      <c r="F40" s="1344"/>
      <c r="G40" s="1344" t="str">
        <f>+G7</f>
        <v>1.º trimestre</v>
      </c>
      <c r="H40" s="1344"/>
      <c r="I40" s="1344" t="str">
        <f>+I7</f>
        <v>2.º trimestre</v>
      </c>
      <c r="J40" s="1344"/>
      <c r="K40" s="1344" t="str">
        <f>+K7</f>
        <v>3.º trimestre</v>
      </c>
      <c r="L40" s="1344"/>
      <c r="M40" s="1344" t="str">
        <f>+M7</f>
        <v>4.º trimestre</v>
      </c>
      <c r="N40" s="1344"/>
      <c r="O40" s="1277"/>
      <c r="P40" s="1183"/>
    </row>
    <row r="41" spans="1:16" ht="15" customHeight="1" x14ac:dyDescent="0.2">
      <c r="A41" s="1183"/>
      <c r="B41" s="1195"/>
      <c r="C41" s="1348" t="s">
        <v>180</v>
      </c>
      <c r="D41" s="1348"/>
      <c r="E41" s="1379">
        <f>+[4]ine!D288/[4]ine!D$288*100</f>
        <v>100</v>
      </c>
      <c r="F41" s="1379"/>
      <c r="G41" s="1379">
        <f>+[4]ine!E288/[4]ine!E$288*100</f>
        <v>100</v>
      </c>
      <c r="H41" s="1379"/>
      <c r="I41" s="1379">
        <f>+[4]ine!F288/[4]ine!F$288*100</f>
        <v>100</v>
      </c>
      <c r="J41" s="1379"/>
      <c r="K41" s="1386">
        <f>+[4]ine!G288/[4]ine!G$288*100</f>
        <v>100</v>
      </c>
      <c r="L41" s="1386"/>
      <c r="M41" s="1386">
        <f>+[4]ine!H288/[4]ine!H$288*100</f>
        <v>100</v>
      </c>
      <c r="N41" s="1386"/>
      <c r="O41" s="1275"/>
      <c r="P41" s="1183"/>
    </row>
    <row r="42" spans="1:16" s="1244" customFormat="1" ht="11.25" customHeight="1" x14ac:dyDescent="0.2">
      <c r="A42" s="1245"/>
      <c r="B42" s="1228"/>
      <c r="C42" s="758"/>
      <c r="D42" s="755" t="s">
        <v>71</v>
      </c>
      <c r="E42" s="1378">
        <f>+[4]ine!D289/[4]ine!D$288*100</f>
        <v>49.226804123711332</v>
      </c>
      <c r="F42" s="1378"/>
      <c r="G42" s="1378">
        <f>+[4]ine!E289/[4]ine!E$288*100</f>
        <v>50.639435006680664</v>
      </c>
      <c r="H42" s="1378"/>
      <c r="I42" s="1378">
        <f>+[4]ine!F289/[4]ine!F$288*100</f>
        <v>51.387082791504127</v>
      </c>
      <c r="J42" s="1378"/>
      <c r="K42" s="1378">
        <f>+[4]ine!G289/[4]ine!G$288*100</f>
        <v>53.333333333333336</v>
      </c>
      <c r="L42" s="1378"/>
      <c r="M42" s="1378">
        <f>+[4]ine!H289/[4]ine!H$288*100</f>
        <v>51.042654028436019</v>
      </c>
      <c r="N42" s="1378"/>
      <c r="O42" s="1277"/>
      <c r="P42" s="1245"/>
    </row>
    <row r="43" spans="1:16" ht="11.25" customHeight="1" x14ac:dyDescent="0.2">
      <c r="A43" s="1183"/>
      <c r="B43" s="1195"/>
      <c r="C43" s="1276"/>
      <c r="D43" s="755" t="s">
        <v>156</v>
      </c>
      <c r="E43" s="1378">
        <f>+[4]ine!D290/[4]ine!D$288*100</f>
        <v>18.740795287187037</v>
      </c>
      <c r="F43" s="1378"/>
      <c r="G43" s="1378">
        <f>+[4]ine!E290/[4]ine!E$288*100</f>
        <v>17.484252719984731</v>
      </c>
      <c r="H43" s="1378"/>
      <c r="I43" s="1378">
        <f>+[4]ine!F290/[4]ine!F$288*100</f>
        <v>17.511920242739489</v>
      </c>
      <c r="J43" s="1378"/>
      <c r="K43" s="1378">
        <f>+[4]ine!G290/[4]ine!G$288*100</f>
        <v>20.990990990990991</v>
      </c>
      <c r="L43" s="1378"/>
      <c r="M43" s="1378">
        <f>+[4]ine!H290/[4]ine!H$288*100</f>
        <v>21.042654028436019</v>
      </c>
      <c r="N43" s="1378"/>
      <c r="O43" s="1275"/>
      <c r="P43" s="1183"/>
    </row>
    <row r="44" spans="1:16" s="1196" customFormat="1" ht="13.5" customHeight="1" x14ac:dyDescent="0.2">
      <c r="A44" s="1197"/>
      <c r="B44" s="1201"/>
      <c r="C44" s="755" t="s">
        <v>187</v>
      </c>
      <c r="D44" s="761"/>
      <c r="E44" s="1377">
        <f>+[4]ine!D291/[4]ine!D$288*100</f>
        <v>38.365243004418261</v>
      </c>
      <c r="F44" s="1377"/>
      <c r="G44" s="1377">
        <f>+[4]ine!E291/[4]ine!E$288*100</f>
        <v>37.984348158045428</v>
      </c>
      <c r="H44" s="1377"/>
      <c r="I44" s="1377">
        <f>+[4]ine!F291/[4]ine!F$288*100</f>
        <v>37.798006068487219</v>
      </c>
      <c r="J44" s="1377"/>
      <c r="K44" s="1377">
        <f>+[4]ine!G291/[4]ine!G$288*100</f>
        <v>38.581081081081081</v>
      </c>
      <c r="L44" s="1377"/>
      <c r="M44" s="1377">
        <f>+[4]ine!H291/[4]ine!H$288*100</f>
        <v>40.355450236966831</v>
      </c>
      <c r="N44" s="1377"/>
      <c r="O44" s="1274"/>
      <c r="P44" s="1197"/>
    </row>
    <row r="45" spans="1:16" s="1244" customFormat="1" ht="11.25" customHeight="1" x14ac:dyDescent="0.2">
      <c r="A45" s="1245"/>
      <c r="B45" s="1228"/>
      <c r="C45" s="758"/>
      <c r="D45" s="1180" t="s">
        <v>71</v>
      </c>
      <c r="E45" s="1378">
        <f>+[4]ine!D292/[4]ine!D$291*100</f>
        <v>49.184261036468328</v>
      </c>
      <c r="F45" s="1378"/>
      <c r="G45" s="1378">
        <f>+[4]ine!E292/[4]ine!E$291*100</f>
        <v>54.422110552763812</v>
      </c>
      <c r="H45" s="1378"/>
      <c r="I45" s="1378">
        <f>+[4]ine!F292/[4]ine!F$291*100</f>
        <v>55.5045871559633</v>
      </c>
      <c r="J45" s="1378"/>
      <c r="K45" s="1378">
        <f>+[4]ine!G292/[4]ine!G$291*100</f>
        <v>51.955633391710442</v>
      </c>
      <c r="L45" s="1378"/>
      <c r="M45" s="1378">
        <f>+[4]ine!H292/[4]ine!H$291*100</f>
        <v>50.264239577216671</v>
      </c>
      <c r="N45" s="1378"/>
      <c r="O45" s="1185"/>
      <c r="P45" s="1245"/>
    </row>
    <row r="46" spans="1:16" s="1196" customFormat="1" ht="11.25" customHeight="1" x14ac:dyDescent="0.2">
      <c r="A46" s="1197"/>
      <c r="B46" s="1201"/>
      <c r="C46" s="755"/>
      <c r="D46" s="1180" t="s">
        <v>156</v>
      </c>
      <c r="E46" s="1378">
        <f>+[4]ine!D293/[4]ine!D$291*100</f>
        <v>19.625719769673701</v>
      </c>
      <c r="F46" s="1378"/>
      <c r="G46" s="1378">
        <f>+[4]ine!E293/[4]ine!E$291*100</f>
        <v>18.693467336683419</v>
      </c>
      <c r="H46" s="1378"/>
      <c r="I46" s="1378">
        <f>+[4]ine!F293/[4]ine!F$291*100</f>
        <v>19.954128440366969</v>
      </c>
      <c r="J46" s="1378"/>
      <c r="K46" s="1378">
        <f>+[4]ine!G293/[4]ine!G$291*100</f>
        <v>20.373613543490947</v>
      </c>
      <c r="L46" s="1378"/>
      <c r="M46" s="1378">
        <f>+[4]ine!H293/[4]ine!H$291*100</f>
        <v>22.489724016441571</v>
      </c>
      <c r="N46" s="1378"/>
      <c r="O46" s="1274"/>
      <c r="P46" s="1197"/>
    </row>
    <row r="47" spans="1:16" s="1196" customFormat="1" ht="13.5" customHeight="1" x14ac:dyDescent="0.2">
      <c r="A47" s="1197"/>
      <c r="B47" s="1201"/>
      <c r="C47" s="755" t="s">
        <v>188</v>
      </c>
      <c r="D47" s="761"/>
      <c r="E47" s="1377">
        <f>+[4]ine!D294/[4]ine!D$288*100</f>
        <v>16.660530191458026</v>
      </c>
      <c r="F47" s="1377"/>
      <c r="G47" s="1377">
        <f>+[4]ine!E294/[4]ine!E$288*100</f>
        <v>17.560603168543615</v>
      </c>
      <c r="H47" s="1377"/>
      <c r="I47" s="1377">
        <f>+[4]ine!F294/[4]ine!F$288*100</f>
        <v>17.360208062418724</v>
      </c>
      <c r="J47" s="1377"/>
      <c r="K47" s="1377">
        <f>+[4]ine!G294/[4]ine!G$288*100</f>
        <v>17.882882882882882</v>
      </c>
      <c r="L47" s="1377"/>
      <c r="M47" s="1377">
        <f>+[4]ine!H294/[4]ine!H$288*100</f>
        <v>15.995260663507107</v>
      </c>
      <c r="N47" s="1377"/>
      <c r="O47" s="1274"/>
      <c r="P47" s="1197"/>
    </row>
    <row r="48" spans="1:16" s="1244" customFormat="1" ht="11.25" customHeight="1" x14ac:dyDescent="0.2">
      <c r="A48" s="1245"/>
      <c r="B48" s="1228"/>
      <c r="C48" s="758"/>
      <c r="D48" s="1180" t="s">
        <v>71</v>
      </c>
      <c r="E48" s="1378">
        <f>+[4]ine!D295/[4]ine!D$294*100</f>
        <v>54.033149171270708</v>
      </c>
      <c r="F48" s="1378"/>
      <c r="G48" s="1378">
        <f>+[4]ine!E295/[4]ine!E$294*100</f>
        <v>47.5</v>
      </c>
      <c r="H48" s="1378"/>
      <c r="I48" s="1378">
        <f>+[4]ine!F295/[4]ine!F$294*100</f>
        <v>48.68913857677903</v>
      </c>
      <c r="J48" s="1378"/>
      <c r="K48" s="1378">
        <f>+[4]ine!G295/[4]ine!G$294*100</f>
        <v>58.564231738035254</v>
      </c>
      <c r="L48" s="1378"/>
      <c r="M48" s="1378">
        <f>+[4]ine!H295/[4]ine!H$294*100</f>
        <v>47.703703703703709</v>
      </c>
      <c r="N48" s="1378"/>
      <c r="O48" s="1185"/>
      <c r="P48" s="1245"/>
    </row>
    <row r="49" spans="1:16" s="1196" customFormat="1" ht="11.25" customHeight="1" x14ac:dyDescent="0.2">
      <c r="A49" s="1197"/>
      <c r="B49" s="1201"/>
      <c r="C49" s="755"/>
      <c r="D49" s="1180" t="s">
        <v>156</v>
      </c>
      <c r="E49" s="1378">
        <f>+[4]ine!D296/[4]ine!D$294*100</f>
        <v>22.541436464088395</v>
      </c>
      <c r="F49" s="1378"/>
      <c r="G49" s="1378">
        <f>+[4]ine!E296/[4]ine!E$294*100</f>
        <v>21.086956521739129</v>
      </c>
      <c r="H49" s="1378"/>
      <c r="I49" s="1378">
        <f>+[4]ine!F296/[4]ine!F$294*100</f>
        <v>17.977528089887642</v>
      </c>
      <c r="J49" s="1378"/>
      <c r="K49" s="1378">
        <f>+[4]ine!G296/[4]ine!G$294*100</f>
        <v>21.536523929471034</v>
      </c>
      <c r="L49" s="1378"/>
      <c r="M49" s="1378">
        <f>+[4]ine!H296/[4]ine!H$294*100</f>
        <v>18.074074074074073</v>
      </c>
      <c r="N49" s="1378"/>
      <c r="O49" s="1274"/>
      <c r="P49" s="1197"/>
    </row>
    <row r="50" spans="1:16" s="1196" customFormat="1" ht="13.5" customHeight="1" x14ac:dyDescent="0.2">
      <c r="A50" s="1197"/>
      <c r="B50" s="1201"/>
      <c r="C50" s="755" t="s">
        <v>59</v>
      </c>
      <c r="D50" s="761"/>
      <c r="E50" s="1377">
        <f>+[4]ine!D297/[4]ine!D$288*100</f>
        <v>29.363033873343149</v>
      </c>
      <c r="F50" s="1377"/>
      <c r="G50" s="1377">
        <f>+[4]ine!E297/[4]ine!E$288*100</f>
        <v>28.669593433861422</v>
      </c>
      <c r="H50" s="1377"/>
      <c r="I50" s="1377">
        <f>+[4]ine!F297/[4]ine!F$288*100</f>
        <v>28.716948417858688</v>
      </c>
      <c r="J50" s="1377"/>
      <c r="K50" s="1377">
        <f>+[4]ine!G297/[4]ine!G$288*100</f>
        <v>29.977477477477478</v>
      </c>
      <c r="L50" s="1377"/>
      <c r="M50" s="1377">
        <f>+[4]ine!H297/[4]ine!H$288*100</f>
        <v>27.488151658767773</v>
      </c>
      <c r="N50" s="1377"/>
      <c r="O50" s="1198"/>
      <c r="P50" s="1197"/>
    </row>
    <row r="51" spans="1:16" s="1244" customFormat="1" ht="11.25" customHeight="1" x14ac:dyDescent="0.2">
      <c r="A51" s="1245"/>
      <c r="B51" s="1228"/>
      <c r="C51" s="758"/>
      <c r="D51" s="1180" t="s">
        <v>71</v>
      </c>
      <c r="E51" s="1378">
        <f>+[4]ine!D298/[4]ine!D$297*100</f>
        <v>48.589341692789965</v>
      </c>
      <c r="F51" s="1378"/>
      <c r="G51" s="1378">
        <f>+[4]ine!E298/[4]ine!E$297*100</f>
        <v>50</v>
      </c>
      <c r="H51" s="1378"/>
      <c r="I51" s="1378">
        <f>+[4]ine!F298/[4]ine!F$297*100</f>
        <v>49.358490566037737</v>
      </c>
      <c r="J51" s="1378"/>
      <c r="K51" s="1378">
        <f>+[4]ine!G298/[4]ine!G$297*100</f>
        <v>54.019534184823449</v>
      </c>
      <c r="L51" s="1378"/>
      <c r="M51" s="1378">
        <f>+[4]ine!H298/[4]ine!H$297*100</f>
        <v>56.465517241379317</v>
      </c>
      <c r="N51" s="1378"/>
      <c r="O51" s="1189"/>
      <c r="P51" s="1245"/>
    </row>
    <row r="52" spans="1:16" s="1196" customFormat="1" ht="11.25" customHeight="1" x14ac:dyDescent="0.2">
      <c r="A52" s="1197"/>
      <c r="B52" s="1201"/>
      <c r="C52" s="755"/>
      <c r="D52" s="1180" t="s">
        <v>156</v>
      </c>
      <c r="E52" s="1378">
        <f>+[4]ine!D299/[4]ine!D$297*100</f>
        <v>15.548589341692789</v>
      </c>
      <c r="F52" s="1378"/>
      <c r="G52" s="1378">
        <f>+[4]ine!E299/[4]ine!E$297*100</f>
        <v>13.11584553928096</v>
      </c>
      <c r="H52" s="1378"/>
      <c r="I52" s="1378">
        <f>+[4]ine!F299/[4]ine!F$297*100</f>
        <v>14.188679245283019</v>
      </c>
      <c r="J52" s="1378"/>
      <c r="K52" s="1378">
        <f>+[4]ine!G299/[4]ine!G$297*100</f>
        <v>19.834710743801654</v>
      </c>
      <c r="L52" s="1378"/>
      <c r="M52" s="1378">
        <f>+[4]ine!H299/[4]ine!H$297*100</f>
        <v>19.396551724137932</v>
      </c>
      <c r="N52" s="1378"/>
      <c r="O52" s="1198"/>
      <c r="P52" s="1197"/>
    </row>
    <row r="53" spans="1:16" s="1196" customFormat="1" ht="13.5" customHeight="1" x14ac:dyDescent="0.2">
      <c r="A53" s="1197"/>
      <c r="B53" s="1201"/>
      <c r="C53" s="755" t="s">
        <v>190</v>
      </c>
      <c r="D53" s="761"/>
      <c r="E53" s="1377">
        <f>+[4]ine!D300/[4]ine!D$288*100</f>
        <v>6.8851251840942558</v>
      </c>
      <c r="F53" s="1377"/>
      <c r="G53" s="1377">
        <f>+[4]ine!E300/[4]ine!E$288*100</f>
        <v>5.8980721511738876</v>
      </c>
      <c r="H53" s="1377"/>
      <c r="I53" s="1377">
        <f>+[4]ine!F300/[4]ine!F$288*100</f>
        <v>6.4802774165583017</v>
      </c>
      <c r="J53" s="1377"/>
      <c r="K53" s="1377">
        <f>+[4]ine!G300/[4]ine!G$288*100</f>
        <v>5.8558558558558556</v>
      </c>
      <c r="L53" s="1377"/>
      <c r="M53" s="1377">
        <f>+[4]ine!H300/[4]ine!H$288*100</f>
        <v>6.9905213270142177</v>
      </c>
      <c r="N53" s="1377"/>
      <c r="O53" s="1198"/>
      <c r="P53" s="1197"/>
    </row>
    <row r="54" spans="1:16" s="1244" customFormat="1" ht="11.25" customHeight="1" x14ac:dyDescent="0.2">
      <c r="A54" s="1245"/>
      <c r="B54" s="1273"/>
      <c r="C54" s="758"/>
      <c r="D54" s="1180" t="s">
        <v>71</v>
      </c>
      <c r="E54" s="1378">
        <f>+[4]ine!D301/[4]ine!D$300*100</f>
        <v>49.197860962566843</v>
      </c>
      <c r="F54" s="1378"/>
      <c r="G54" s="1378">
        <f>+[4]ine!E301/[4]ine!E$300*100</f>
        <v>46.925566343042071</v>
      </c>
      <c r="H54" s="1378"/>
      <c r="I54" s="1378">
        <f>+[4]ine!F301/[4]ine!F$300*100</f>
        <v>48.494983277591977</v>
      </c>
      <c r="J54" s="1378"/>
      <c r="K54" s="1378">
        <f>+[4]ine!G301/[4]ine!G$300*100</f>
        <v>56.153846153846153</v>
      </c>
      <c r="L54" s="1378"/>
      <c r="M54" s="1378">
        <f>+[4]ine!H301/[4]ine!H$300*100</f>
        <v>48.474576271186443</v>
      </c>
      <c r="N54" s="1378"/>
      <c r="O54" s="1189"/>
      <c r="P54" s="1245"/>
    </row>
    <row r="55" spans="1:16" s="1196" customFormat="1" ht="11.25" customHeight="1" x14ac:dyDescent="0.2">
      <c r="A55" s="1197"/>
      <c r="B55" s="1201"/>
      <c r="C55" s="755"/>
      <c r="D55" s="1180" t="s">
        <v>156</v>
      </c>
      <c r="E55" s="1378">
        <f>+[4]ine!D302/[4]ine!D$300*100</f>
        <v>16.310160427807485</v>
      </c>
      <c r="F55" s="1378"/>
      <c r="G55" s="1378">
        <f>+[4]ine!E302/[4]ine!E$300*100</f>
        <v>16.828478964401299</v>
      </c>
      <c r="H55" s="1378"/>
      <c r="I55" s="1378">
        <f>+[4]ine!F302/[4]ine!F$300*100</f>
        <v>15.050167224080269</v>
      </c>
      <c r="J55" s="1378"/>
      <c r="K55" s="1378">
        <f>+[4]ine!G302/[4]ine!G$300*100</f>
        <v>23.076923076923077</v>
      </c>
      <c r="L55" s="1378"/>
      <c r="M55" s="1378">
        <f>+[4]ine!H302/[4]ine!H$300*100</f>
        <v>23.728813559322035</v>
      </c>
      <c r="N55" s="1378"/>
      <c r="O55" s="1198"/>
      <c r="P55" s="1197"/>
    </row>
    <row r="56" spans="1:16" s="1196" customFormat="1" ht="13.5" customHeight="1" x14ac:dyDescent="0.2">
      <c r="A56" s="1197"/>
      <c r="B56" s="1201"/>
      <c r="C56" s="755" t="s">
        <v>191</v>
      </c>
      <c r="D56" s="761"/>
      <c r="E56" s="1377">
        <f>+[4]ine!D303/[4]ine!D$288*100</f>
        <v>3.8107511045655373</v>
      </c>
      <c r="F56" s="1377"/>
      <c r="G56" s="1377">
        <f>+[4]ine!E303/[4]ine!E$288*100</f>
        <v>4.5810269135331172</v>
      </c>
      <c r="H56" s="1377"/>
      <c r="I56" s="1377">
        <f>+[4]ine!F303/[4]ine!F$288*100</f>
        <v>3.8144776766363249</v>
      </c>
      <c r="J56" s="1377"/>
      <c r="K56" s="1377">
        <f>+[4]ine!G303/[4]ine!G$288*100</f>
        <v>2.7027027027027026</v>
      </c>
      <c r="L56" s="1377"/>
      <c r="M56" s="1377">
        <f>+[4]ine!H303/[4]ine!H$288*100</f>
        <v>3.9336492890995265</v>
      </c>
      <c r="N56" s="1377"/>
      <c r="O56" s="1198"/>
      <c r="P56" s="1197"/>
    </row>
    <row r="57" spans="1:16" s="1244" customFormat="1" ht="11.25" customHeight="1" x14ac:dyDescent="0.2">
      <c r="A57" s="1245"/>
      <c r="B57" s="1273"/>
      <c r="C57" s="758"/>
      <c r="D57" s="1180" t="s">
        <v>71</v>
      </c>
      <c r="E57" s="1378">
        <f>+[4]ine!D304/[4]ine!D$303*100</f>
        <v>43.961352657004831</v>
      </c>
      <c r="F57" s="1378"/>
      <c r="G57" s="1378">
        <f>+[4]ine!E304/[4]ine!E$303*100</f>
        <v>44.166666666666664</v>
      </c>
      <c r="H57" s="1378"/>
      <c r="I57" s="1378">
        <f>+[4]ine!F304/[4]ine!F$303*100</f>
        <v>48.29545454545454</v>
      </c>
      <c r="J57" s="1378"/>
      <c r="K57" s="1378">
        <f>+[4]ine!G304/[4]ine!G$303*100</f>
        <v>45.833333333333329</v>
      </c>
      <c r="L57" s="1378"/>
      <c r="M57" s="1378">
        <f>+[4]ine!H304/[4]ine!H$303*100</f>
        <v>43.975903614457827</v>
      </c>
      <c r="N57" s="1378"/>
      <c r="O57" s="1189"/>
      <c r="P57" s="1245"/>
    </row>
    <row r="58" spans="1:16" s="1196" customFormat="1" ht="11.25" customHeight="1" x14ac:dyDescent="0.2">
      <c r="A58" s="1197"/>
      <c r="B58" s="1201"/>
      <c r="C58" s="755"/>
      <c r="D58" s="1180" t="s">
        <v>156</v>
      </c>
      <c r="E58" s="1378">
        <f>+[4]ine!D305/[4]ine!D$303*100</f>
        <v>18.357487922705314</v>
      </c>
      <c r="F58" s="1378"/>
      <c r="G58" s="1378">
        <f>+[4]ine!E305/[4]ine!E$303*100</f>
        <v>17.916666666666668</v>
      </c>
      <c r="H58" s="1378"/>
      <c r="I58" s="1378">
        <f>+[4]ine!F305/[4]ine!F$303*100</f>
        <v>17.613636363636363</v>
      </c>
      <c r="J58" s="1378"/>
      <c r="K58" s="1378">
        <f>+[4]ine!G305/[4]ine!G$303*100</f>
        <v>20</v>
      </c>
      <c r="L58" s="1378"/>
      <c r="M58" s="1378">
        <f>+[4]ine!H305/[4]ine!H$303*100</f>
        <v>19.879518072289155</v>
      </c>
      <c r="N58" s="1378"/>
      <c r="O58" s="1198"/>
      <c r="P58" s="1197"/>
    </row>
    <row r="59" spans="1:16" s="1196" customFormat="1" ht="13.5" customHeight="1" x14ac:dyDescent="0.2">
      <c r="A59" s="1197"/>
      <c r="B59" s="1201"/>
      <c r="C59" s="755" t="s">
        <v>130</v>
      </c>
      <c r="D59" s="761"/>
      <c r="E59" s="1377">
        <f>+[4]ine!D306/[4]ine!D$288*100</f>
        <v>2.3195876288659791</v>
      </c>
      <c r="F59" s="1377"/>
      <c r="G59" s="1377">
        <f>+[4]ine!E306/[4]ine!E$288*100</f>
        <v>2.1950753960679519</v>
      </c>
      <c r="H59" s="1377"/>
      <c r="I59" s="1377">
        <f>+[4]ine!F306/[4]ine!F$288*100</f>
        <v>2.6441265713047248</v>
      </c>
      <c r="J59" s="1377"/>
      <c r="K59" s="1377">
        <f>+[4]ine!G306/[4]ine!G$288*100</f>
        <v>2.2522522522522523</v>
      </c>
      <c r="L59" s="1377"/>
      <c r="M59" s="1377">
        <f>+[4]ine!H306/[4]ine!H$288*100</f>
        <v>2.3933649289099526</v>
      </c>
      <c r="N59" s="1377"/>
      <c r="O59" s="1198"/>
      <c r="P59" s="1197"/>
    </row>
    <row r="60" spans="1:16" s="1244" customFormat="1" ht="11.25" customHeight="1" x14ac:dyDescent="0.2">
      <c r="A60" s="1245"/>
      <c r="B60" s="1273"/>
      <c r="C60" s="758"/>
      <c r="D60" s="1180" t="s">
        <v>71</v>
      </c>
      <c r="E60" s="1378">
        <f>+[4]ine!D307/[4]ine!D$306*100</f>
        <v>38.095238095238095</v>
      </c>
      <c r="F60" s="1378"/>
      <c r="G60" s="1378">
        <f>+[4]ine!E307/[4]ine!E$306*100</f>
        <v>44.347826086956523</v>
      </c>
      <c r="H60" s="1378"/>
      <c r="I60" s="1378">
        <f>+[4]ine!F307/[4]ine!F$306*100</f>
        <v>45.081967213114751</v>
      </c>
      <c r="J60" s="1378"/>
      <c r="K60" s="1378">
        <f>+[4]ine!G307/[4]ine!G$306*100</f>
        <v>35</v>
      </c>
      <c r="L60" s="1378"/>
      <c r="M60" s="1378">
        <f>+[4]ine!H307/[4]ine!H$306*100</f>
        <v>43.564356435643568</v>
      </c>
      <c r="N60" s="1378"/>
      <c r="O60" s="1189"/>
      <c r="P60" s="1245"/>
    </row>
    <row r="61" spans="1:16" s="1196" customFormat="1" ht="11.25" customHeight="1" x14ac:dyDescent="0.2">
      <c r="A61" s="1197"/>
      <c r="B61" s="1201"/>
      <c r="C61" s="755"/>
      <c r="D61" s="1180" t="s">
        <v>156</v>
      </c>
      <c r="E61" s="1378">
        <f>+[4]ine!D308/[4]ine!D$306*100</f>
        <v>23.015873015873016</v>
      </c>
      <c r="F61" s="1378"/>
      <c r="G61" s="1378">
        <f>+[4]ine!E308/[4]ine!E$306*100</f>
        <v>29.565217391304348</v>
      </c>
      <c r="H61" s="1378"/>
      <c r="I61" s="1378">
        <f>+[4]ine!F308/[4]ine!F$306*100</f>
        <v>25.409836065573771</v>
      </c>
      <c r="J61" s="1378"/>
      <c r="K61" s="1378">
        <f>+[4]ine!G308/[4]ine!G$306*100</f>
        <v>36</v>
      </c>
      <c r="L61" s="1378"/>
      <c r="M61" s="1378">
        <f>+[4]ine!H308/[4]ine!H$306*100</f>
        <v>28.71287128712871</v>
      </c>
      <c r="N61" s="1378"/>
      <c r="O61" s="1198"/>
      <c r="P61" s="1197"/>
    </row>
    <row r="62" spans="1:16" ht="13.5" customHeight="1" x14ac:dyDescent="0.2">
      <c r="A62" s="1183"/>
      <c r="B62" s="1201"/>
      <c r="C62" s="755" t="s">
        <v>131</v>
      </c>
      <c r="D62" s="761"/>
      <c r="E62" s="1377">
        <f>+[4]ine!D309/[4]ine!D$288*100</f>
        <v>2.5957290132547861</v>
      </c>
      <c r="F62" s="1377"/>
      <c r="G62" s="1377">
        <f>+[4]ine!E309/[4]ine!E$288*100</f>
        <v>3.1303683909142968</v>
      </c>
      <c r="H62" s="1377"/>
      <c r="I62" s="1377">
        <f>+[4]ine!F309/[4]ine!F$288*100</f>
        <v>3.1642826181187687</v>
      </c>
      <c r="J62" s="1377"/>
      <c r="K62" s="1377">
        <f>+[4]ine!G309/[4]ine!G$288*100</f>
        <v>2.7477477477477477</v>
      </c>
      <c r="L62" s="1377"/>
      <c r="M62" s="1377">
        <f>+[4]ine!H309/[4]ine!H$288*100</f>
        <v>2.8436018957345972</v>
      </c>
      <c r="N62" s="1377"/>
      <c r="O62" s="1184"/>
      <c r="P62" s="1183"/>
    </row>
    <row r="63" spans="1:16" s="1244" customFormat="1" ht="11.25" customHeight="1" x14ac:dyDescent="0.2">
      <c r="A63" s="1245"/>
      <c r="B63" s="1273"/>
      <c r="C63" s="758"/>
      <c r="D63" s="1180" t="s">
        <v>71</v>
      </c>
      <c r="E63" s="1378">
        <f>+[4]ine!D310/[4]ine!D$309*100</f>
        <v>45.390070921985817</v>
      </c>
      <c r="F63" s="1378"/>
      <c r="G63" s="1378">
        <f>+[4]ine!E310/[4]ine!E$309*100</f>
        <v>48.170731707317074</v>
      </c>
      <c r="H63" s="1378"/>
      <c r="I63" s="1378">
        <f>+[4]ine!F310/[4]ine!F$309*100</f>
        <v>52.054794520547944</v>
      </c>
      <c r="J63" s="1378"/>
      <c r="K63" s="1378">
        <f>+[4]ine!G310/[4]ine!G$309*100</f>
        <v>47.540983606557383</v>
      </c>
      <c r="L63" s="1378"/>
      <c r="M63" s="1378">
        <f>+[4]ine!H310/[4]ine!H$309*100</f>
        <v>51.666666666666671</v>
      </c>
      <c r="N63" s="1378"/>
      <c r="O63" s="1189"/>
      <c r="P63" s="1245"/>
    </row>
    <row r="64" spans="1:16" ht="11.25" customHeight="1" x14ac:dyDescent="0.2">
      <c r="A64" s="1183"/>
      <c r="B64" s="1201"/>
      <c r="C64" s="755"/>
      <c r="D64" s="1180" t="s">
        <v>156</v>
      </c>
      <c r="E64" s="1378">
        <f>+[4]ine!D311/[4]ine!D$309*100</f>
        <v>19.858156028368793</v>
      </c>
      <c r="F64" s="1378"/>
      <c r="G64" s="1378">
        <f>+[4]ine!E311/[4]ine!E$309*100</f>
        <v>14.634146341463417</v>
      </c>
      <c r="H64" s="1378"/>
      <c r="I64" s="1378">
        <f>+[4]ine!F311/[4]ine!F$309*100</f>
        <v>15.753424657534246</v>
      </c>
      <c r="J64" s="1378"/>
      <c r="K64" s="1378">
        <f>+[4]ine!G311/[4]ine!G$309*100</f>
        <v>22.131147540983608</v>
      </c>
      <c r="L64" s="1378"/>
      <c r="M64" s="1378">
        <f>+[4]ine!H311/[4]ine!H$309*100</f>
        <v>21.666666666666668</v>
      </c>
      <c r="N64" s="1378"/>
      <c r="O64" s="1184"/>
      <c r="P64" s="1183"/>
    </row>
    <row r="65" spans="1:16" s="834" customFormat="1" ht="12" customHeight="1" x14ac:dyDescent="0.2">
      <c r="A65" s="849"/>
      <c r="B65" s="850"/>
      <c r="C65" s="851" t="s">
        <v>497</v>
      </c>
      <c r="D65" s="852"/>
      <c r="E65" s="853"/>
      <c r="F65" s="1192"/>
      <c r="G65" s="853"/>
      <c r="H65" s="1192"/>
      <c r="I65" s="853"/>
      <c r="J65" s="1192"/>
      <c r="K65" s="853"/>
      <c r="L65" s="1192"/>
      <c r="M65" s="853"/>
      <c r="N65" s="1192"/>
      <c r="O65" s="854"/>
      <c r="P65" s="845"/>
    </row>
    <row r="66" spans="1:16" s="1270" customFormat="1" ht="13.5" customHeight="1" x14ac:dyDescent="0.2">
      <c r="A66" s="1271"/>
      <c r="B66" s="1201"/>
      <c r="C66" s="1190" t="s">
        <v>398</v>
      </c>
      <c r="D66" s="758"/>
      <c r="E66" s="1388" t="s">
        <v>88</v>
      </c>
      <c r="F66" s="1388"/>
      <c r="G66" s="1388"/>
      <c r="H66" s="1388"/>
      <c r="I66" s="1388"/>
      <c r="J66" s="1388"/>
      <c r="K66" s="1388"/>
      <c r="L66" s="1388"/>
      <c r="M66" s="1388"/>
      <c r="N66" s="1388"/>
      <c r="O66" s="1272"/>
      <c r="P66" s="1271"/>
    </row>
    <row r="67" spans="1:16" ht="13.5" customHeight="1" x14ac:dyDescent="0.2">
      <c r="A67" s="1183"/>
      <c r="B67" s="1269">
        <v>8</v>
      </c>
      <c r="C67" s="1355">
        <f>+[3]MES!$B$2</f>
        <v>43191</v>
      </c>
      <c r="D67" s="1355"/>
      <c r="E67" s="1218"/>
      <c r="F67" s="1218"/>
      <c r="G67" s="1218"/>
      <c r="H67" s="1218"/>
      <c r="I67" s="1218"/>
      <c r="J67" s="1218"/>
      <c r="K67" s="1218"/>
      <c r="L67" s="1218"/>
      <c r="M67" s="1218"/>
      <c r="N67" s="1218"/>
      <c r="O67" s="1268"/>
      <c r="P67" s="1183"/>
    </row>
  </sheetData>
  <mergeCells count="281">
    <mergeCell ref="K55:L55"/>
    <mergeCell ref="M55:N55"/>
    <mergeCell ref="K56:L56"/>
    <mergeCell ref="M56:N56"/>
    <mergeCell ref="K48:L48"/>
    <mergeCell ref="M59:N59"/>
    <mergeCell ref="K60:L60"/>
    <mergeCell ref="M60:N60"/>
    <mergeCell ref="K61:L61"/>
    <mergeCell ref="M61:N61"/>
    <mergeCell ref="K57:L57"/>
    <mergeCell ref="M57:N57"/>
    <mergeCell ref="K58:L58"/>
    <mergeCell ref="M58:N58"/>
    <mergeCell ref="M51:N51"/>
    <mergeCell ref="C67:D67"/>
    <mergeCell ref="I1:N1"/>
    <mergeCell ref="E66:N66"/>
    <mergeCell ref="K63:L63"/>
    <mergeCell ref="M63:N63"/>
    <mergeCell ref="K64:L64"/>
    <mergeCell ref="M64:N64"/>
    <mergeCell ref="K62:L62"/>
    <mergeCell ref="M62:N62"/>
    <mergeCell ref="K59:L59"/>
    <mergeCell ref="M44:N44"/>
    <mergeCell ref="K47:L47"/>
    <mergeCell ref="M47:N47"/>
    <mergeCell ref="K45:L45"/>
    <mergeCell ref="M45:N45"/>
    <mergeCell ref="K46:L46"/>
    <mergeCell ref="M46:N46"/>
    <mergeCell ref="K54:L54"/>
    <mergeCell ref="M54:N54"/>
    <mergeCell ref="K52:L52"/>
    <mergeCell ref="M52:N52"/>
    <mergeCell ref="K50:L50"/>
    <mergeCell ref="M50:N50"/>
    <mergeCell ref="K51:L51"/>
    <mergeCell ref="I43:J43"/>
    <mergeCell ref="G42:H42"/>
    <mergeCell ref="G43:H43"/>
    <mergeCell ref="K43:L43"/>
    <mergeCell ref="K53:L53"/>
    <mergeCell ref="M53:N53"/>
    <mergeCell ref="M48:N48"/>
    <mergeCell ref="K49:L49"/>
    <mergeCell ref="M49:N49"/>
    <mergeCell ref="K44:L44"/>
    <mergeCell ref="M43:N43"/>
    <mergeCell ref="M40:N40"/>
    <mergeCell ref="I41:J41"/>
    <mergeCell ref="I42:J42"/>
    <mergeCell ref="M35:N35"/>
    <mergeCell ref="C41:D41"/>
    <mergeCell ref="K41:L41"/>
    <mergeCell ref="C38:D39"/>
    <mergeCell ref="G41:H41"/>
    <mergeCell ref="M41:N41"/>
    <mergeCell ref="K42:L42"/>
    <mergeCell ref="M42:N42"/>
    <mergeCell ref="E40:F40"/>
    <mergeCell ref="M33:N33"/>
    <mergeCell ref="E34:F34"/>
    <mergeCell ref="G34:H34"/>
    <mergeCell ref="I34:J34"/>
    <mergeCell ref="K34:L34"/>
    <mergeCell ref="M34:N34"/>
    <mergeCell ref="M36:N36"/>
    <mergeCell ref="E35:F35"/>
    <mergeCell ref="G35:H35"/>
    <mergeCell ref="I35:J35"/>
    <mergeCell ref="K35:L35"/>
    <mergeCell ref="C32:D32"/>
    <mergeCell ref="E32:F32"/>
    <mergeCell ref="G32:H32"/>
    <mergeCell ref="I32:J32"/>
    <mergeCell ref="K32:L32"/>
    <mergeCell ref="M32:N32"/>
    <mergeCell ref="K29:L29"/>
    <mergeCell ref="M29:N29"/>
    <mergeCell ref="E30:F30"/>
    <mergeCell ref="G30:H30"/>
    <mergeCell ref="I30:J30"/>
    <mergeCell ref="K30:L30"/>
    <mergeCell ref="M30:N30"/>
    <mergeCell ref="E29:F29"/>
    <mergeCell ref="G29:H29"/>
    <mergeCell ref="I29:J29"/>
    <mergeCell ref="E31:F31"/>
    <mergeCell ref="G31:H31"/>
    <mergeCell ref="I31:J31"/>
    <mergeCell ref="K31:L31"/>
    <mergeCell ref="M31:N31"/>
    <mergeCell ref="M26:N26"/>
    <mergeCell ref="E27:F27"/>
    <mergeCell ref="G27:H27"/>
    <mergeCell ref="I27:J27"/>
    <mergeCell ref="K27:L27"/>
    <mergeCell ref="M25:N25"/>
    <mergeCell ref="M27:N27"/>
    <mergeCell ref="E28:F28"/>
    <mergeCell ref="G28:H28"/>
    <mergeCell ref="I28:J28"/>
    <mergeCell ref="K28:L28"/>
    <mergeCell ref="M28:N28"/>
    <mergeCell ref="E26:F26"/>
    <mergeCell ref="G26:H26"/>
    <mergeCell ref="I26:J26"/>
    <mergeCell ref="M19:N19"/>
    <mergeCell ref="E20:F20"/>
    <mergeCell ref="G20:H20"/>
    <mergeCell ref="I20:J20"/>
    <mergeCell ref="K20:L20"/>
    <mergeCell ref="I24:J24"/>
    <mergeCell ref="K24:L24"/>
    <mergeCell ref="M24:N24"/>
    <mergeCell ref="E23:F23"/>
    <mergeCell ref="G23:H23"/>
    <mergeCell ref="I23:J23"/>
    <mergeCell ref="K23:L23"/>
    <mergeCell ref="M23:N23"/>
    <mergeCell ref="M22:N22"/>
    <mergeCell ref="C18:D18"/>
    <mergeCell ref="E18:F18"/>
    <mergeCell ref="G18:H18"/>
    <mergeCell ref="I18:J18"/>
    <mergeCell ref="K18:L18"/>
    <mergeCell ref="K17:L17"/>
    <mergeCell ref="M18:N18"/>
    <mergeCell ref="M17:N17"/>
    <mergeCell ref="E16:F16"/>
    <mergeCell ref="G16:H16"/>
    <mergeCell ref="I16:J16"/>
    <mergeCell ref="K16:L16"/>
    <mergeCell ref="M16:N16"/>
    <mergeCell ref="E17:F17"/>
    <mergeCell ref="G17:H17"/>
    <mergeCell ref="I17:J17"/>
    <mergeCell ref="M11:N11"/>
    <mergeCell ref="M10:N10"/>
    <mergeCell ref="E12:F12"/>
    <mergeCell ref="G12:H12"/>
    <mergeCell ref="I12:J12"/>
    <mergeCell ref="E15:F15"/>
    <mergeCell ref="G15:H15"/>
    <mergeCell ref="I15:J15"/>
    <mergeCell ref="K15:L15"/>
    <mergeCell ref="E9:F9"/>
    <mergeCell ref="G9:H9"/>
    <mergeCell ref="I9:J9"/>
    <mergeCell ref="K9:L9"/>
    <mergeCell ref="M9:N9"/>
    <mergeCell ref="E10:F10"/>
    <mergeCell ref="G10:H10"/>
    <mergeCell ref="I10:J10"/>
    <mergeCell ref="K10:L10"/>
    <mergeCell ref="M3:N3"/>
    <mergeCell ref="C5:D6"/>
    <mergeCell ref="C8:D8"/>
    <mergeCell ref="E8:F8"/>
    <mergeCell ref="G8:H8"/>
    <mergeCell ref="I8:J8"/>
    <mergeCell ref="K8:L8"/>
    <mergeCell ref="M8:N8"/>
    <mergeCell ref="E7:F7"/>
    <mergeCell ref="G7:H7"/>
    <mergeCell ref="I7:J7"/>
    <mergeCell ref="K7:L7"/>
    <mergeCell ref="M7:N7"/>
    <mergeCell ref="M12:N12"/>
    <mergeCell ref="E22:F22"/>
    <mergeCell ref="G22:H22"/>
    <mergeCell ref="I22:J22"/>
    <mergeCell ref="K22:L22"/>
    <mergeCell ref="E25:F25"/>
    <mergeCell ref="G25:H25"/>
    <mergeCell ref="I25:J25"/>
    <mergeCell ref="K25:L25"/>
    <mergeCell ref="E24:F24"/>
    <mergeCell ref="G24:H24"/>
    <mergeCell ref="M13:N13"/>
    <mergeCell ref="M15:N15"/>
    <mergeCell ref="E14:F14"/>
    <mergeCell ref="G14:H14"/>
    <mergeCell ref="I14:J14"/>
    <mergeCell ref="K14:L14"/>
    <mergeCell ref="M14:N14"/>
    <mergeCell ref="E21:F21"/>
    <mergeCell ref="G21:H21"/>
    <mergeCell ref="I21:J21"/>
    <mergeCell ref="K21:L21"/>
    <mergeCell ref="M21:N21"/>
    <mergeCell ref="M20:N20"/>
    <mergeCell ref="E11:F11"/>
    <mergeCell ref="G11:H11"/>
    <mergeCell ref="I11:J11"/>
    <mergeCell ref="K11:L11"/>
    <mergeCell ref="E13:F13"/>
    <mergeCell ref="G13:H13"/>
    <mergeCell ref="I13:J13"/>
    <mergeCell ref="K13:L13"/>
    <mergeCell ref="I55:J55"/>
    <mergeCell ref="E54:F54"/>
    <mergeCell ref="E55:F55"/>
    <mergeCell ref="K12:L12"/>
    <mergeCell ref="E19:F19"/>
    <mergeCell ref="G19:H19"/>
    <mergeCell ref="I19:J19"/>
    <mergeCell ref="K19:L19"/>
    <mergeCell ref="K26:L26"/>
    <mergeCell ref="E33:F33"/>
    <mergeCell ref="G33:H33"/>
    <mergeCell ref="I33:J33"/>
    <mergeCell ref="K33:L33"/>
    <mergeCell ref="G40:H40"/>
    <mergeCell ref="I40:J40"/>
    <mergeCell ref="K40:L40"/>
    <mergeCell ref="I57:J57"/>
    <mergeCell ref="I58:J58"/>
    <mergeCell ref="I59:J59"/>
    <mergeCell ref="I60:J60"/>
    <mergeCell ref="I49:J49"/>
    <mergeCell ref="I50:J50"/>
    <mergeCell ref="I51:J51"/>
    <mergeCell ref="I52:J52"/>
    <mergeCell ref="I53:J53"/>
    <mergeCell ref="I54:J54"/>
    <mergeCell ref="G44:H44"/>
    <mergeCell ref="G45:H45"/>
    <mergeCell ref="E56:F56"/>
    <mergeCell ref="E57:F57"/>
    <mergeCell ref="I61:J61"/>
    <mergeCell ref="I44:J44"/>
    <mergeCell ref="I45:J45"/>
    <mergeCell ref="I46:J46"/>
    <mergeCell ref="I47:J47"/>
    <mergeCell ref="I48:J48"/>
    <mergeCell ref="E48:F48"/>
    <mergeCell ref="E49:F49"/>
    <mergeCell ref="E50:F50"/>
    <mergeCell ref="E51:F51"/>
    <mergeCell ref="E52:F52"/>
    <mergeCell ref="E53:F53"/>
    <mergeCell ref="G46:H46"/>
    <mergeCell ref="G47:H47"/>
    <mergeCell ref="G48:H48"/>
    <mergeCell ref="G49:H49"/>
    <mergeCell ref="G57:H57"/>
    <mergeCell ref="G58:H58"/>
    <mergeCell ref="G61:H61"/>
    <mergeCell ref="I56:J56"/>
    <mergeCell ref="E60:F60"/>
    <mergeCell ref="G50:H50"/>
    <mergeCell ref="G51:H51"/>
    <mergeCell ref="G52:H52"/>
    <mergeCell ref="G53:H53"/>
    <mergeCell ref="G54:H54"/>
    <mergeCell ref="G55:H55"/>
    <mergeCell ref="G56:H56"/>
    <mergeCell ref="G59:H59"/>
    <mergeCell ref="G60:H60"/>
    <mergeCell ref="E41:F41"/>
    <mergeCell ref="E42:F42"/>
    <mergeCell ref="E43:F43"/>
    <mergeCell ref="E44:F44"/>
    <mergeCell ref="E45:F45"/>
    <mergeCell ref="E46:F46"/>
    <mergeCell ref="E47:F47"/>
    <mergeCell ref="E58:F58"/>
    <mergeCell ref="E59:F59"/>
    <mergeCell ref="G62:H62"/>
    <mergeCell ref="G63:H63"/>
    <mergeCell ref="G64:H64"/>
    <mergeCell ref="E61:F61"/>
    <mergeCell ref="E62:F62"/>
    <mergeCell ref="E63:F63"/>
    <mergeCell ref="E64:F64"/>
    <mergeCell ref="I62:J62"/>
    <mergeCell ref="I63:J63"/>
    <mergeCell ref="I64:J64"/>
  </mergeCells>
  <conditionalFormatting sqref="E7:N7 E40:N40">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398" t="s">
        <v>399</v>
      </c>
      <c r="C1" s="1398"/>
      <c r="D1" s="1398"/>
      <c r="E1" s="133"/>
      <c r="F1" s="133"/>
      <c r="G1" s="133"/>
      <c r="H1" s="133"/>
      <c r="I1" s="133"/>
      <c r="J1" s="133"/>
      <c r="K1" s="133"/>
      <c r="L1" s="133"/>
      <c r="M1" s="133"/>
      <c r="N1" s="133"/>
      <c r="O1" s="133"/>
      <c r="P1" s="133"/>
      <c r="Q1" s="133"/>
      <c r="R1" s="133"/>
      <c r="S1" s="131"/>
    </row>
    <row r="2" spans="1:19" ht="6" customHeight="1" x14ac:dyDescent="0.2">
      <c r="A2" s="131"/>
      <c r="B2" s="590"/>
      <c r="C2" s="590"/>
      <c r="D2" s="590"/>
      <c r="E2" s="226"/>
      <c r="F2" s="226"/>
      <c r="G2" s="226"/>
      <c r="H2" s="226"/>
      <c r="I2" s="226"/>
      <c r="J2" s="226"/>
      <c r="K2" s="226"/>
      <c r="L2" s="226"/>
      <c r="M2" s="226"/>
      <c r="N2" s="226"/>
      <c r="O2" s="226"/>
      <c r="P2" s="226"/>
      <c r="Q2" s="226"/>
      <c r="R2" s="227"/>
      <c r="S2" s="133"/>
    </row>
    <row r="3" spans="1:19" ht="10.5" customHeight="1" thickBot="1" x14ac:dyDescent="0.25">
      <c r="A3" s="131"/>
      <c r="B3" s="133"/>
      <c r="C3" s="133"/>
      <c r="D3" s="133"/>
      <c r="E3" s="564"/>
      <c r="F3" s="564"/>
      <c r="G3" s="133"/>
      <c r="H3" s="133"/>
      <c r="I3" s="133"/>
      <c r="J3" s="133"/>
      <c r="K3" s="133"/>
      <c r="L3" s="133"/>
      <c r="M3" s="133"/>
      <c r="N3" s="133"/>
      <c r="O3" s="133"/>
      <c r="P3" s="564"/>
      <c r="Q3" s="564" t="s">
        <v>70</v>
      </c>
      <c r="R3" s="228"/>
      <c r="S3" s="133"/>
    </row>
    <row r="4" spans="1:19" ht="13.5" customHeight="1" thickBot="1" x14ac:dyDescent="0.25">
      <c r="A4" s="131"/>
      <c r="B4" s="133"/>
      <c r="C4" s="390" t="s">
        <v>400</v>
      </c>
      <c r="D4" s="395"/>
      <c r="E4" s="396"/>
      <c r="F4" s="396"/>
      <c r="G4" s="396"/>
      <c r="H4" s="396"/>
      <c r="I4" s="396"/>
      <c r="J4" s="396"/>
      <c r="K4" s="396"/>
      <c r="L4" s="396"/>
      <c r="M4" s="396"/>
      <c r="N4" s="396"/>
      <c r="O4" s="396"/>
      <c r="P4" s="396"/>
      <c r="Q4" s="397"/>
      <c r="R4" s="228"/>
      <c r="S4" s="133"/>
    </row>
    <row r="5" spans="1:19" ht="12" customHeight="1" x14ac:dyDescent="0.2">
      <c r="A5" s="131"/>
      <c r="B5" s="133"/>
      <c r="C5" s="900" t="s">
        <v>78</v>
      </c>
      <c r="D5" s="900"/>
      <c r="E5" s="179"/>
      <c r="F5" s="179"/>
      <c r="G5" s="179"/>
      <c r="H5" s="179"/>
      <c r="I5" s="179"/>
      <c r="J5" s="179"/>
      <c r="K5" s="179"/>
      <c r="L5" s="179"/>
      <c r="M5" s="179"/>
      <c r="N5" s="179"/>
      <c r="O5" s="179"/>
      <c r="P5" s="179"/>
      <c r="Q5" s="179"/>
      <c r="R5" s="228"/>
      <c r="S5" s="133"/>
    </row>
    <row r="6" spans="1:19" s="92" customFormat="1" ht="13.5" customHeight="1" x14ac:dyDescent="0.2">
      <c r="A6" s="158"/>
      <c r="B6" s="167"/>
      <c r="C6" s="1395" t="s">
        <v>127</v>
      </c>
      <c r="D6" s="1396"/>
      <c r="E6" s="1396"/>
      <c r="F6" s="1396"/>
      <c r="G6" s="1396"/>
      <c r="H6" s="1396"/>
      <c r="I6" s="1396"/>
      <c r="J6" s="1396"/>
      <c r="K6" s="1396"/>
      <c r="L6" s="1396"/>
      <c r="M6" s="1396"/>
      <c r="N6" s="1396"/>
      <c r="O6" s="1396"/>
      <c r="P6" s="1396"/>
      <c r="Q6" s="1397"/>
      <c r="R6" s="228"/>
      <c r="S6" s="2"/>
    </row>
    <row r="7" spans="1:19" s="92" customFormat="1" ht="3.75" customHeight="1" x14ac:dyDescent="0.2">
      <c r="A7" s="158"/>
      <c r="B7" s="167"/>
      <c r="C7" s="901"/>
      <c r="D7" s="901"/>
      <c r="E7" s="902"/>
      <c r="F7" s="902"/>
      <c r="G7" s="902"/>
      <c r="H7" s="902"/>
      <c r="I7" s="902"/>
      <c r="J7" s="902"/>
      <c r="K7" s="902"/>
      <c r="L7" s="902"/>
      <c r="M7" s="902"/>
      <c r="N7" s="902"/>
      <c r="O7" s="902"/>
      <c r="P7" s="902"/>
      <c r="Q7" s="902"/>
      <c r="R7" s="228"/>
      <c r="S7" s="2"/>
    </row>
    <row r="8" spans="1:19" s="92" customFormat="1" ht="13.5" customHeight="1" x14ac:dyDescent="0.2">
      <c r="A8" s="158"/>
      <c r="B8" s="167"/>
      <c r="C8" s="902"/>
      <c r="D8" s="902"/>
      <c r="E8" s="1399">
        <v>2017</v>
      </c>
      <c r="F8" s="1399"/>
      <c r="G8" s="1399"/>
      <c r="H8" s="1399"/>
      <c r="I8" s="1399"/>
      <c r="J8" s="1399"/>
      <c r="K8" s="1399"/>
      <c r="L8" s="1399"/>
      <c r="M8" s="1399"/>
      <c r="N8" s="1399"/>
      <c r="O8" s="1297"/>
      <c r="P8" s="1297">
        <v>2018</v>
      </c>
      <c r="Q8" s="1297"/>
      <c r="R8" s="228"/>
      <c r="S8" s="2"/>
    </row>
    <row r="9" spans="1:19" ht="12.75" customHeight="1" x14ac:dyDescent="0.2">
      <c r="A9" s="131"/>
      <c r="B9" s="133"/>
      <c r="C9" s="1390"/>
      <c r="D9" s="1390"/>
      <c r="E9" s="710" t="str">
        <f>+[5]dados_SS!B$5</f>
        <v>mar.</v>
      </c>
      <c r="F9" s="710" t="str">
        <f>+[5]dados_SS!C$5</f>
        <v>abr.</v>
      </c>
      <c r="G9" s="710" t="str">
        <f>+[5]dados_SS!D$5</f>
        <v>mai.</v>
      </c>
      <c r="H9" s="710" t="str">
        <f>+[5]dados_SS!E$5</f>
        <v>jun.</v>
      </c>
      <c r="I9" s="710" t="str">
        <f>+[5]dados_SS!F$5</f>
        <v>jul.</v>
      </c>
      <c r="J9" s="710" t="str">
        <f>+[5]dados_SS!G$5</f>
        <v>ago.</v>
      </c>
      <c r="K9" s="710" t="str">
        <f>+[5]dados_SS!H$5</f>
        <v>set.</v>
      </c>
      <c r="L9" s="710" t="str">
        <f>+[5]dados_SS!I$5</f>
        <v>out.</v>
      </c>
      <c r="M9" s="710" t="str">
        <f>+[5]dados_SS!J$5</f>
        <v>nov.</v>
      </c>
      <c r="N9" s="710" t="str">
        <f>+[5]dados_SS!K$5</f>
        <v>dez.</v>
      </c>
      <c r="O9" s="710" t="str">
        <f>+[5]dados_SS!L$5</f>
        <v>jan.</v>
      </c>
      <c r="P9" s="710" t="str">
        <f>+[5]dados_SS!M$5</f>
        <v>fev.</v>
      </c>
      <c r="Q9" s="710" t="str">
        <f>+[5]dados_SS!N$5</f>
        <v>mar.</v>
      </c>
      <c r="R9" s="228"/>
      <c r="S9" s="133"/>
    </row>
    <row r="10" spans="1:19" ht="3.75" customHeight="1" x14ac:dyDescent="0.2">
      <c r="A10" s="131"/>
      <c r="B10" s="133"/>
      <c r="C10" s="860"/>
      <c r="D10" s="860"/>
      <c r="E10" s="858"/>
      <c r="F10" s="858"/>
      <c r="G10" s="858"/>
      <c r="H10" s="858"/>
      <c r="I10" s="858"/>
      <c r="J10" s="858"/>
      <c r="K10" s="858"/>
      <c r="L10" s="858"/>
      <c r="M10" s="858"/>
      <c r="N10" s="858"/>
      <c r="O10" s="858"/>
      <c r="P10" s="858"/>
      <c r="Q10" s="858"/>
      <c r="R10" s="228"/>
      <c r="S10" s="133"/>
    </row>
    <row r="11" spans="1:19" ht="13.5" customHeight="1" x14ac:dyDescent="0.2">
      <c r="A11" s="131"/>
      <c r="B11" s="133"/>
      <c r="C11" s="1393" t="s">
        <v>384</v>
      </c>
      <c r="D11" s="1394"/>
      <c r="E11" s="859"/>
      <c r="F11" s="859"/>
      <c r="G11" s="859"/>
      <c r="H11" s="859"/>
      <c r="I11" s="859"/>
      <c r="J11" s="859"/>
      <c r="K11" s="859"/>
      <c r="L11" s="859"/>
      <c r="M11" s="859"/>
      <c r="N11" s="859"/>
      <c r="O11" s="859"/>
      <c r="P11" s="859"/>
      <c r="Q11" s="859"/>
      <c r="R11" s="228"/>
      <c r="S11" s="133"/>
    </row>
    <row r="12" spans="1:19" s="166" customFormat="1" ht="13.5" customHeight="1" x14ac:dyDescent="0.2">
      <c r="A12" s="158"/>
      <c r="B12" s="167"/>
      <c r="D12" s="905" t="s">
        <v>68</v>
      </c>
      <c r="E12" s="861">
        <f>+[5]dados_SS!B$8</f>
        <v>66</v>
      </c>
      <c r="F12" s="861">
        <f>+[5]dados_SS!C$8</f>
        <v>61</v>
      </c>
      <c r="G12" s="861">
        <f>+[5]dados_SS!D$8</f>
        <v>45</v>
      </c>
      <c r="H12" s="861">
        <f>+[5]dados_SS!E$8</f>
        <v>39</v>
      </c>
      <c r="I12" s="861">
        <f>+[5]dados_SS!F$8</f>
        <v>39</v>
      </c>
      <c r="J12" s="861">
        <f>+[5]dados_SS!G$8</f>
        <v>32</v>
      </c>
      <c r="K12" s="861">
        <f>+[5]dados_SS!H$8</f>
        <v>29</v>
      </c>
      <c r="L12" s="861">
        <f>+[5]dados_SS!I$8</f>
        <v>24</v>
      </c>
      <c r="M12" s="861">
        <f>+[5]dados_SS!J$8</f>
        <v>42</v>
      </c>
      <c r="N12" s="861">
        <f>+[5]dados_SS!K$8</f>
        <v>49</v>
      </c>
      <c r="O12" s="861">
        <f>+[5]dados_SS!L$8</f>
        <v>48</v>
      </c>
      <c r="P12" s="861">
        <f>+[5]dados_SS!M$8</f>
        <v>53</v>
      </c>
      <c r="Q12" s="861">
        <f>+[5]dados_SS!N$8</f>
        <v>60</v>
      </c>
      <c r="R12" s="228"/>
      <c r="S12" s="133"/>
    </row>
    <row r="13" spans="1:19" s="155" customFormat="1" ht="18.75" customHeight="1" x14ac:dyDescent="0.2">
      <c r="A13" s="158"/>
      <c r="B13" s="167"/>
      <c r="C13" s="589"/>
      <c r="D13" s="229"/>
      <c r="E13" s="160"/>
      <c r="F13" s="160"/>
      <c r="G13" s="160"/>
      <c r="H13" s="160"/>
      <c r="I13" s="160"/>
      <c r="J13" s="160"/>
      <c r="K13" s="160"/>
      <c r="L13" s="160"/>
      <c r="M13" s="160"/>
      <c r="N13" s="160"/>
      <c r="O13" s="160"/>
      <c r="P13" s="160"/>
      <c r="Q13" s="160"/>
      <c r="R13" s="228"/>
      <c r="S13" s="133"/>
    </row>
    <row r="14" spans="1:19" s="155" customFormat="1" ht="13.5" customHeight="1" x14ac:dyDescent="0.2">
      <c r="A14" s="158"/>
      <c r="B14" s="167"/>
      <c r="C14" s="1393" t="s">
        <v>144</v>
      </c>
      <c r="D14" s="1394"/>
      <c r="E14" s="160"/>
      <c r="F14" s="160"/>
      <c r="G14" s="160"/>
      <c r="H14" s="160"/>
      <c r="I14" s="160"/>
      <c r="J14" s="160"/>
      <c r="K14" s="160"/>
      <c r="L14" s="160"/>
      <c r="M14" s="160"/>
      <c r="N14" s="160"/>
      <c r="O14" s="160"/>
      <c r="P14" s="160"/>
      <c r="Q14" s="160"/>
      <c r="R14" s="228"/>
      <c r="S14" s="133"/>
    </row>
    <row r="15" spans="1:19" s="162" customFormat="1" ht="13.5" customHeight="1" x14ac:dyDescent="0.2">
      <c r="A15" s="158"/>
      <c r="B15" s="167"/>
      <c r="D15" s="905" t="s">
        <v>68</v>
      </c>
      <c r="E15" s="894">
        <f>+[5]dados_SS!B$16</f>
        <v>892</v>
      </c>
      <c r="F15" s="894">
        <f>+[5]dados_SS!C$16</f>
        <v>1028</v>
      </c>
      <c r="G15" s="894">
        <f>+[5]dados_SS!D$16</f>
        <v>1001</v>
      </c>
      <c r="H15" s="894">
        <f>+[5]dados_SS!E$16</f>
        <v>742</v>
      </c>
      <c r="I15" s="894">
        <f>+[5]dados_SS!F$16</f>
        <v>706</v>
      </c>
      <c r="J15" s="894">
        <f>+[5]dados_SS!G$16</f>
        <v>378</v>
      </c>
      <c r="K15" s="894">
        <f>+[5]dados_SS!H$16</f>
        <v>551</v>
      </c>
      <c r="L15" s="894">
        <f>+[5]dados_SS!I$16</f>
        <v>626</v>
      </c>
      <c r="M15" s="894">
        <f>+[5]dados_SS!J$16</f>
        <v>931</v>
      </c>
      <c r="N15" s="894">
        <f>+[5]dados_SS!K$16</f>
        <v>1293</v>
      </c>
      <c r="O15" s="894">
        <f>+[5]dados_SS!L$16</f>
        <v>1398</v>
      </c>
      <c r="P15" s="894">
        <f>+[5]dados_SS!M$16</f>
        <v>1461</v>
      </c>
      <c r="Q15" s="894">
        <f>+[5]dados_SS!N$16</f>
        <v>1257</v>
      </c>
      <c r="R15" s="231"/>
      <c r="S15" s="156"/>
    </row>
    <row r="16" spans="1:19" s="137" customFormat="1" ht="26.25" customHeight="1" x14ac:dyDescent="0.2">
      <c r="A16" s="920"/>
      <c r="B16" s="136"/>
      <c r="C16" s="921"/>
      <c r="D16" s="922" t="str">
        <f>+[5]dados_SS!$A$14</f>
        <v>Redução de Horário de Trabalho</v>
      </c>
      <c r="E16" s="923">
        <f>+[5]dados_SS!B$14</f>
        <v>594</v>
      </c>
      <c r="F16" s="923">
        <f>+[5]dados_SS!C$14</f>
        <v>724</v>
      </c>
      <c r="G16" s="923">
        <f>+[5]dados_SS!D$14</f>
        <v>819</v>
      </c>
      <c r="H16" s="923">
        <f>+[5]dados_SS!E$14</f>
        <v>581</v>
      </c>
      <c r="I16" s="923">
        <f>+[5]dados_SS!F$14</f>
        <v>548</v>
      </c>
      <c r="J16" s="923">
        <f>+[5]dados_SS!G$14</f>
        <v>217</v>
      </c>
      <c r="K16" s="923">
        <f>+[5]dados_SS!H$14</f>
        <v>338</v>
      </c>
      <c r="L16" s="923">
        <f>+[5]dados_SS!I$14</f>
        <v>478</v>
      </c>
      <c r="M16" s="923">
        <f>+[5]dados_SS!J$14</f>
        <v>710</v>
      </c>
      <c r="N16" s="923">
        <f>+[5]dados_SS!K$14</f>
        <v>1085</v>
      </c>
      <c r="O16" s="923">
        <f>+[5]dados_SS!L$14</f>
        <v>1015</v>
      </c>
      <c r="P16" s="923">
        <f>+[5]dados_SS!M$14</f>
        <v>1168</v>
      </c>
      <c r="Q16" s="923">
        <f>+[5]dados_SS!N$14</f>
        <v>1042</v>
      </c>
      <c r="R16" s="918"/>
      <c r="S16" s="136"/>
    </row>
    <row r="17" spans="1:19" s="155" customFormat="1" ht="18.75" customHeight="1" x14ac:dyDescent="0.2">
      <c r="A17" s="158"/>
      <c r="B17" s="154"/>
      <c r="C17" s="589" t="s">
        <v>235</v>
      </c>
      <c r="D17" s="924" t="str">
        <f>+[5]dados_SS!$A$15</f>
        <v>Suspensão Temporária</v>
      </c>
      <c r="E17" s="914">
        <f>+[5]dados_SS!B$15</f>
        <v>298</v>
      </c>
      <c r="F17" s="914">
        <f>+[5]dados_SS!C$15</f>
        <v>304</v>
      </c>
      <c r="G17" s="914">
        <f>+[5]dados_SS!D$15</f>
        <v>182</v>
      </c>
      <c r="H17" s="914">
        <f>+[5]dados_SS!E$15</f>
        <v>161</v>
      </c>
      <c r="I17" s="914">
        <f>+[5]dados_SS!F$15</f>
        <v>158</v>
      </c>
      <c r="J17" s="914">
        <f>+[5]dados_SS!G$15</f>
        <v>161</v>
      </c>
      <c r="K17" s="914">
        <f>+[5]dados_SS!H$15</f>
        <v>213</v>
      </c>
      <c r="L17" s="914">
        <f>+[5]dados_SS!I$15</f>
        <v>148</v>
      </c>
      <c r="M17" s="914">
        <f>+[5]dados_SS!J$15</f>
        <v>221</v>
      </c>
      <c r="N17" s="914">
        <f>+[5]dados_SS!K$15</f>
        <v>208</v>
      </c>
      <c r="O17" s="914">
        <f>+[5]dados_SS!L$15</f>
        <v>383</v>
      </c>
      <c r="P17" s="914">
        <f>+[5]dados_SS!M$15</f>
        <v>293</v>
      </c>
      <c r="Q17" s="914">
        <f>+[5]dados_SS!N$15</f>
        <v>215</v>
      </c>
      <c r="R17" s="228"/>
      <c r="S17" s="133"/>
    </row>
    <row r="18" spans="1:19" s="155" customFormat="1" x14ac:dyDescent="0.2">
      <c r="A18" s="158"/>
      <c r="B18" s="154"/>
      <c r="C18" s="589"/>
      <c r="D18" s="232"/>
      <c r="E18" s="160"/>
      <c r="F18" s="160"/>
      <c r="G18" s="160"/>
      <c r="H18" s="160"/>
      <c r="I18" s="160"/>
      <c r="J18" s="160"/>
      <c r="K18" s="160"/>
      <c r="L18" s="160"/>
      <c r="M18" s="160"/>
      <c r="N18" s="160"/>
      <c r="O18" s="160"/>
      <c r="P18" s="160"/>
      <c r="Q18" s="160"/>
      <c r="R18" s="228"/>
      <c r="S18" s="133"/>
    </row>
    <row r="19" spans="1:19" s="155" customFormat="1" ht="13.5" customHeight="1" x14ac:dyDescent="0.2">
      <c r="A19" s="158"/>
      <c r="B19" s="154"/>
      <c r="C19" s="589"/>
      <c r="D19" s="232"/>
      <c r="E19" s="150"/>
      <c r="F19" s="150"/>
      <c r="G19" s="150"/>
      <c r="H19" s="150"/>
      <c r="I19" s="150"/>
      <c r="J19" s="150"/>
      <c r="K19" s="150"/>
      <c r="L19" s="150"/>
      <c r="M19" s="150"/>
      <c r="N19" s="150"/>
      <c r="O19" s="150"/>
      <c r="P19" s="150"/>
      <c r="Q19" s="150"/>
      <c r="R19" s="228"/>
      <c r="S19" s="133"/>
    </row>
    <row r="20" spans="1:19" s="155" customFormat="1" ht="13.5" customHeight="1" x14ac:dyDescent="0.2">
      <c r="A20" s="158"/>
      <c r="B20" s="154"/>
      <c r="C20" s="589"/>
      <c r="D20" s="475"/>
      <c r="E20" s="161"/>
      <c r="F20" s="161"/>
      <c r="G20" s="161"/>
      <c r="H20" s="161"/>
      <c r="I20" s="161"/>
      <c r="J20" s="161"/>
      <c r="K20" s="161"/>
      <c r="L20" s="161"/>
      <c r="M20" s="161"/>
      <c r="N20" s="161"/>
      <c r="O20" s="161"/>
      <c r="P20" s="161"/>
      <c r="Q20" s="161"/>
      <c r="R20" s="228"/>
      <c r="S20" s="133"/>
    </row>
    <row r="21" spans="1:19" s="155" customFormat="1" ht="13.5" customHeight="1" x14ac:dyDescent="0.2">
      <c r="A21" s="158"/>
      <c r="B21" s="154"/>
      <c r="C21" s="589"/>
      <c r="D21" s="475"/>
      <c r="E21" s="161"/>
      <c r="F21" s="161"/>
      <c r="G21" s="161"/>
      <c r="H21" s="161"/>
      <c r="I21" s="161"/>
      <c r="J21" s="161"/>
      <c r="K21" s="161"/>
      <c r="L21" s="161"/>
      <c r="M21" s="161"/>
      <c r="N21" s="161"/>
      <c r="O21" s="161"/>
      <c r="P21" s="161"/>
      <c r="Q21" s="161"/>
      <c r="R21" s="228"/>
      <c r="S21" s="133"/>
    </row>
    <row r="22" spans="1:19" s="155" customFormat="1" ht="13.5" customHeight="1" x14ac:dyDescent="0.2">
      <c r="A22" s="153"/>
      <c r="B22" s="154"/>
      <c r="C22" s="589"/>
      <c r="D22" s="475"/>
      <c r="E22" s="161"/>
      <c r="F22" s="161"/>
      <c r="G22" s="161"/>
      <c r="H22" s="161"/>
      <c r="I22" s="161"/>
      <c r="J22" s="161"/>
      <c r="K22" s="161"/>
      <c r="L22" s="161"/>
      <c r="M22" s="161"/>
      <c r="N22" s="161"/>
      <c r="O22" s="161"/>
      <c r="P22" s="161"/>
      <c r="Q22" s="161"/>
      <c r="R22" s="228"/>
      <c r="S22" s="133"/>
    </row>
    <row r="23" spans="1:19" s="155" customFormat="1" ht="13.5" customHeight="1" x14ac:dyDescent="0.2">
      <c r="A23" s="153"/>
      <c r="B23" s="154"/>
      <c r="C23" s="589"/>
      <c r="D23" s="475"/>
      <c r="E23" s="161"/>
      <c r="F23" s="161"/>
      <c r="G23" s="161"/>
      <c r="H23" s="161"/>
      <c r="I23" s="161"/>
      <c r="J23" s="161"/>
      <c r="K23" s="161"/>
      <c r="L23" s="161"/>
      <c r="M23" s="161"/>
      <c r="N23" s="161"/>
      <c r="O23" s="161"/>
      <c r="P23" s="161"/>
      <c r="Q23" s="161"/>
      <c r="R23" s="228"/>
      <c r="S23" s="133"/>
    </row>
    <row r="24" spans="1:19" s="155" customFormat="1" ht="13.5" customHeight="1" x14ac:dyDescent="0.2">
      <c r="A24" s="153"/>
      <c r="B24" s="154"/>
      <c r="C24" s="589"/>
      <c r="D24" s="475"/>
      <c r="E24" s="161"/>
      <c r="F24" s="161"/>
      <c r="G24" s="161"/>
      <c r="H24" s="161"/>
      <c r="I24" s="161"/>
      <c r="J24" s="161"/>
      <c r="K24" s="161"/>
      <c r="L24" s="161"/>
      <c r="M24" s="161"/>
      <c r="N24" s="161"/>
      <c r="O24" s="161"/>
      <c r="P24" s="161"/>
      <c r="Q24" s="161"/>
      <c r="R24" s="228"/>
      <c r="S24" s="133"/>
    </row>
    <row r="25" spans="1:19" s="155" customFormat="1" ht="13.5" customHeight="1" x14ac:dyDescent="0.2">
      <c r="A25" s="153"/>
      <c r="B25" s="154"/>
      <c r="C25" s="589"/>
      <c r="D25" s="475"/>
      <c r="E25" s="161"/>
      <c r="F25" s="161"/>
      <c r="G25" s="161"/>
      <c r="H25" s="161"/>
      <c r="I25" s="161"/>
      <c r="J25" s="161"/>
      <c r="K25" s="161"/>
      <c r="L25" s="161"/>
      <c r="M25" s="161"/>
      <c r="N25" s="161"/>
      <c r="O25" s="161"/>
      <c r="P25" s="161"/>
      <c r="Q25" s="161"/>
      <c r="R25" s="228"/>
      <c r="S25" s="133"/>
    </row>
    <row r="26" spans="1:19" s="162" customFormat="1" ht="13.5" customHeight="1" x14ac:dyDescent="0.2">
      <c r="A26" s="163"/>
      <c r="B26" s="164"/>
      <c r="C26" s="476"/>
      <c r="D26" s="230"/>
      <c r="E26" s="165"/>
      <c r="F26" s="165"/>
      <c r="G26" s="165"/>
      <c r="H26" s="165"/>
      <c r="I26" s="165"/>
      <c r="J26" s="165"/>
      <c r="K26" s="165"/>
      <c r="L26" s="165"/>
      <c r="M26" s="165"/>
      <c r="N26" s="165"/>
      <c r="O26" s="165"/>
      <c r="P26" s="165"/>
      <c r="Q26" s="165"/>
      <c r="R26" s="231"/>
      <c r="S26" s="156"/>
    </row>
    <row r="27" spans="1:19" ht="13.5" customHeight="1" x14ac:dyDescent="0.2">
      <c r="A27" s="131"/>
      <c r="B27" s="133"/>
      <c r="C27" s="589"/>
      <c r="D27" s="134"/>
      <c r="E27" s="161"/>
      <c r="F27" s="161"/>
      <c r="G27" s="161"/>
      <c r="H27" s="161"/>
      <c r="I27" s="161"/>
      <c r="J27" s="161"/>
      <c r="K27" s="161"/>
      <c r="L27" s="161"/>
      <c r="M27" s="161"/>
      <c r="N27" s="161"/>
      <c r="O27" s="161"/>
      <c r="P27" s="161"/>
      <c r="Q27" s="161"/>
      <c r="R27" s="228"/>
      <c r="S27" s="133"/>
    </row>
    <row r="28" spans="1:19" s="155" customFormat="1" ht="13.5" customHeight="1" x14ac:dyDescent="0.2">
      <c r="A28" s="153"/>
      <c r="B28" s="154"/>
      <c r="C28" s="589"/>
      <c r="D28" s="134"/>
      <c r="E28" s="161"/>
      <c r="F28" s="161"/>
      <c r="G28" s="161"/>
      <c r="H28" s="161"/>
      <c r="I28" s="161"/>
      <c r="J28" s="161"/>
      <c r="K28" s="161"/>
      <c r="L28" s="161"/>
      <c r="M28" s="161"/>
      <c r="N28" s="161"/>
      <c r="O28" s="161"/>
      <c r="P28" s="161"/>
      <c r="Q28" s="161"/>
      <c r="R28" s="228"/>
      <c r="S28" s="133"/>
    </row>
    <row r="29" spans="1:19" s="155" customFormat="1" ht="13.5" customHeight="1" x14ac:dyDescent="0.2">
      <c r="A29" s="153"/>
      <c r="B29" s="154"/>
      <c r="C29" s="589"/>
      <c r="D29" s="232"/>
      <c r="E29" s="161"/>
      <c r="F29" s="161"/>
      <c r="G29" s="161"/>
      <c r="H29" s="161"/>
      <c r="I29" s="161"/>
      <c r="J29" s="161"/>
      <c r="K29" s="161"/>
      <c r="L29" s="161"/>
      <c r="M29" s="161"/>
      <c r="N29" s="161"/>
      <c r="O29" s="161"/>
      <c r="P29" s="161"/>
      <c r="Q29" s="161"/>
      <c r="R29" s="228"/>
      <c r="S29" s="133"/>
    </row>
    <row r="30" spans="1:19" s="155" customFormat="1" ht="13.5" customHeight="1" x14ac:dyDescent="0.2">
      <c r="A30" s="153"/>
      <c r="B30" s="154"/>
      <c r="C30" s="589"/>
      <c r="D30" s="713"/>
      <c r="E30" s="714"/>
      <c r="F30" s="714"/>
      <c r="G30" s="714"/>
      <c r="H30" s="714"/>
      <c r="I30" s="714"/>
      <c r="J30" s="714"/>
      <c r="K30" s="714"/>
      <c r="L30" s="714"/>
      <c r="M30" s="714"/>
      <c r="N30" s="714"/>
      <c r="O30" s="714"/>
      <c r="P30" s="714"/>
      <c r="Q30" s="714"/>
      <c r="R30" s="228"/>
      <c r="S30" s="133"/>
    </row>
    <row r="31" spans="1:19" s="162" customFormat="1" ht="13.5" customHeight="1" x14ac:dyDescent="0.2">
      <c r="A31" s="163"/>
      <c r="B31" s="164"/>
      <c r="C31" s="476"/>
      <c r="D31" s="715"/>
      <c r="E31" s="715"/>
      <c r="F31" s="715"/>
      <c r="G31" s="715"/>
      <c r="H31" s="715"/>
      <c r="I31" s="715"/>
      <c r="J31" s="715"/>
      <c r="K31" s="715"/>
      <c r="L31" s="715"/>
      <c r="M31" s="715"/>
      <c r="N31" s="715"/>
      <c r="O31" s="715"/>
      <c r="P31" s="715"/>
      <c r="Q31" s="715"/>
      <c r="R31" s="231"/>
      <c r="S31" s="156"/>
    </row>
    <row r="32" spans="1:19" ht="35.25" customHeight="1" x14ac:dyDescent="0.2">
      <c r="A32" s="131"/>
      <c r="B32" s="133"/>
      <c r="C32" s="589"/>
      <c r="D32" s="716"/>
      <c r="E32" s="714"/>
      <c r="F32" s="714"/>
      <c r="G32" s="714"/>
      <c r="H32" s="714"/>
      <c r="I32" s="714"/>
      <c r="J32" s="714"/>
      <c r="K32" s="714"/>
      <c r="L32" s="714"/>
      <c r="M32" s="714"/>
      <c r="N32" s="714"/>
      <c r="O32" s="714"/>
      <c r="P32" s="714"/>
      <c r="Q32" s="714"/>
      <c r="R32" s="228"/>
      <c r="S32" s="133"/>
    </row>
    <row r="33" spans="1:19" ht="13.5" customHeight="1" x14ac:dyDescent="0.2">
      <c r="A33" s="131"/>
      <c r="B33" s="133"/>
      <c r="C33" s="906" t="s">
        <v>178</v>
      </c>
      <c r="D33" s="907"/>
      <c r="E33" s="907"/>
      <c r="F33" s="907"/>
      <c r="G33" s="907"/>
      <c r="H33" s="907"/>
      <c r="I33" s="907"/>
      <c r="J33" s="907"/>
      <c r="K33" s="907"/>
      <c r="L33" s="907"/>
      <c r="M33" s="907"/>
      <c r="N33" s="907"/>
      <c r="O33" s="907"/>
      <c r="P33" s="907"/>
      <c r="Q33" s="908"/>
      <c r="R33" s="228"/>
      <c r="S33" s="159"/>
    </row>
    <row r="34" spans="1:19" s="155" customFormat="1" ht="3.75" customHeight="1" x14ac:dyDescent="0.2">
      <c r="A34" s="153"/>
      <c r="B34" s="154"/>
      <c r="C34" s="589"/>
      <c r="D34" s="232"/>
      <c r="E34" s="161"/>
      <c r="F34" s="161"/>
      <c r="G34" s="161"/>
      <c r="H34" s="161"/>
      <c r="I34" s="161"/>
      <c r="J34" s="161"/>
      <c r="K34" s="161"/>
      <c r="L34" s="161"/>
      <c r="M34" s="161"/>
      <c r="N34" s="161"/>
      <c r="O34" s="161"/>
      <c r="P34" s="161"/>
      <c r="Q34" s="161"/>
      <c r="R34" s="228"/>
      <c r="S34" s="133"/>
    </row>
    <row r="35" spans="1:19" ht="12.75" customHeight="1" x14ac:dyDescent="0.2">
      <c r="A35" s="131"/>
      <c r="B35" s="133"/>
      <c r="C35" s="1390"/>
      <c r="D35" s="1390"/>
      <c r="E35" s="895" t="str">
        <f>+[5]dados_SS!B$25</f>
        <v>2005</v>
      </c>
      <c r="F35" s="895" t="str">
        <f>+[5]dados_SS!C$25</f>
        <v>2006</v>
      </c>
      <c r="G35" s="895" t="str">
        <f>+[5]dados_SS!D$25</f>
        <v>2007</v>
      </c>
      <c r="H35" s="895" t="str">
        <f>+[5]dados_SS!E$25</f>
        <v>2008</v>
      </c>
      <c r="I35" s="893" t="str">
        <f>+[5]dados_SS!F$25</f>
        <v>2009</v>
      </c>
      <c r="J35" s="893" t="str">
        <f>+[5]dados_SS!G$25</f>
        <v>2010</v>
      </c>
      <c r="K35" s="893" t="str">
        <f>+[5]dados_SS!H$25</f>
        <v>2011</v>
      </c>
      <c r="L35" s="886" t="str">
        <f>+[5]dados_SS!I$25</f>
        <v>2012</v>
      </c>
      <c r="M35" s="889">
        <f>+[5]dados_SS!J$25</f>
        <v>2013</v>
      </c>
      <c r="N35" s="903">
        <f>+[5]dados_SS!K$25</f>
        <v>2014</v>
      </c>
      <c r="O35" s="903">
        <f>+[5]dados_SS!L$25</f>
        <v>2015</v>
      </c>
      <c r="P35" s="903">
        <f>+[5]dados_SS!M$25</f>
        <v>2016</v>
      </c>
      <c r="Q35" s="903">
        <f>+[5]dados_SS!N$25</f>
        <v>2017</v>
      </c>
      <c r="R35" s="228"/>
      <c r="S35" s="133"/>
    </row>
    <row r="36" spans="1:19" ht="3.75" customHeight="1" x14ac:dyDescent="0.2">
      <c r="A36" s="131"/>
      <c r="B36" s="133"/>
      <c r="C36" s="860"/>
      <c r="D36" s="860"/>
      <c r="E36" s="847"/>
      <c r="F36" s="847"/>
      <c r="G36" s="881"/>
      <c r="H36" s="896"/>
      <c r="I36" s="952"/>
      <c r="J36" s="952"/>
      <c r="K36" s="952"/>
      <c r="L36" s="881"/>
      <c r="M36" s="881"/>
      <c r="N36" s="904"/>
      <c r="O36" s="904"/>
      <c r="P36" s="904"/>
      <c r="Q36" s="904"/>
      <c r="R36" s="228"/>
      <c r="S36" s="133"/>
    </row>
    <row r="37" spans="1:19" ht="13.5" customHeight="1" x14ac:dyDescent="0.2">
      <c r="A37" s="131"/>
      <c r="B37" s="133"/>
      <c r="C37" s="1393" t="s">
        <v>384</v>
      </c>
      <c r="D37" s="1394"/>
      <c r="E37" s="847"/>
      <c r="F37" s="847"/>
      <c r="G37" s="881"/>
      <c r="H37" s="896"/>
      <c r="I37" s="952"/>
      <c r="J37" s="952"/>
      <c r="K37" s="952"/>
      <c r="L37" s="881"/>
      <c r="M37" s="881"/>
      <c r="N37" s="904"/>
      <c r="O37" s="904"/>
      <c r="P37" s="904"/>
      <c r="Q37" s="904"/>
      <c r="R37" s="228"/>
      <c r="S37" s="133"/>
    </row>
    <row r="38" spans="1:19" s="166" customFormat="1" ht="13.5" customHeight="1" x14ac:dyDescent="0.2">
      <c r="A38" s="158"/>
      <c r="B38" s="167"/>
      <c r="D38" s="905" t="s">
        <v>68</v>
      </c>
      <c r="E38" s="861">
        <f>+[5]dados_SS!B$27</f>
        <v>34</v>
      </c>
      <c r="F38" s="861">
        <f>+[5]dados_SS!C$27</f>
        <v>49</v>
      </c>
      <c r="G38" s="861">
        <f>+[5]dados_SS!D$27</f>
        <v>28</v>
      </c>
      <c r="H38" s="861">
        <f>+[5]dados_SS!E$27</f>
        <v>54</v>
      </c>
      <c r="I38" s="878">
        <f>+[5]dados_SS!F$27</f>
        <v>423</v>
      </c>
      <c r="J38" s="878">
        <f>+[5]dados_SS!G$27</f>
        <v>324</v>
      </c>
      <c r="K38" s="878">
        <f>+[5]dados_SS!H$27</f>
        <v>266</v>
      </c>
      <c r="L38" s="887">
        <f>+[5]dados_SS!I$27</f>
        <v>550</v>
      </c>
      <c r="M38" s="890">
        <f>+[5]dados_SS!J$27</f>
        <v>547</v>
      </c>
      <c r="N38" s="882">
        <f>+[5]dados_SS!K$27</f>
        <v>344</v>
      </c>
      <c r="O38" s="882">
        <f>+[5]dados_SS!L$27</f>
        <v>254</v>
      </c>
      <c r="P38" s="882">
        <f>+[5]dados_SS!M$27</f>
        <v>211</v>
      </c>
      <c r="Q38" s="882">
        <f>+[5]dados_SS!N$27</f>
        <v>161</v>
      </c>
      <c r="R38" s="228"/>
      <c r="S38" s="133"/>
    </row>
    <row r="39" spans="1:19" s="155" customFormat="1" ht="18.75" customHeight="1" x14ac:dyDescent="0.2">
      <c r="A39" s="153"/>
      <c r="B39" s="154"/>
      <c r="C39" s="589"/>
      <c r="D39" s="229"/>
      <c r="E39" s="848"/>
      <c r="F39" s="848"/>
      <c r="G39" s="891"/>
      <c r="H39" s="160"/>
      <c r="I39" s="880"/>
      <c r="J39" s="880"/>
      <c r="K39" s="880"/>
      <c r="L39" s="883"/>
      <c r="M39" s="891"/>
      <c r="N39" s="885"/>
      <c r="O39" s="885"/>
      <c r="P39" s="885"/>
      <c r="Q39" s="885"/>
      <c r="R39" s="228"/>
      <c r="S39" s="133"/>
    </row>
    <row r="40" spans="1:19" s="155" customFormat="1" ht="13.5" customHeight="1" x14ac:dyDescent="0.2">
      <c r="A40" s="153"/>
      <c r="B40" s="154"/>
      <c r="C40" s="1393" t="s">
        <v>144</v>
      </c>
      <c r="D40" s="1394"/>
      <c r="E40" s="848"/>
      <c r="F40" s="848"/>
      <c r="G40" s="891"/>
      <c r="H40" s="160"/>
      <c r="I40" s="880"/>
      <c r="J40" s="880"/>
      <c r="K40" s="880"/>
      <c r="L40" s="883"/>
      <c r="M40" s="891"/>
      <c r="N40" s="885"/>
      <c r="O40" s="885"/>
      <c r="P40" s="885"/>
      <c r="Q40" s="885"/>
      <c r="R40" s="228"/>
      <c r="S40" s="133"/>
    </row>
    <row r="41" spans="1:19" s="162" customFormat="1" ht="13.5" customHeight="1" x14ac:dyDescent="0.2">
      <c r="A41" s="163"/>
      <c r="B41" s="164"/>
      <c r="D41" s="905" t="s">
        <v>68</v>
      </c>
      <c r="E41" s="862">
        <f>+[5]dados_SS!B$35</f>
        <v>588</v>
      </c>
      <c r="F41" s="862">
        <f>+[5]dados_SS!C$35</f>
        <v>664</v>
      </c>
      <c r="G41" s="862">
        <f>+[5]dados_SS!D$35</f>
        <v>891</v>
      </c>
      <c r="H41" s="862">
        <f>+[5]dados_SS!E$35</f>
        <v>1422</v>
      </c>
      <c r="I41" s="879">
        <f>+[5]dados_SS!F$35</f>
        <v>19278</v>
      </c>
      <c r="J41" s="879">
        <f>+[5]dados_SS!G$35</f>
        <v>6145</v>
      </c>
      <c r="K41" s="879">
        <f>+[5]dados_SS!H$35</f>
        <v>3601</v>
      </c>
      <c r="L41" s="888">
        <f>+[5]dados_SS!I$35</f>
        <v>8703</v>
      </c>
      <c r="M41" s="892">
        <f>+[5]dados_SS!J$35</f>
        <v>7434</v>
      </c>
      <c r="N41" s="884">
        <f>+[5]dados_SS!K$35</f>
        <v>4460</v>
      </c>
      <c r="O41" s="884">
        <f>+[5]dados_SS!L$35</f>
        <v>3872</v>
      </c>
      <c r="P41" s="884">
        <f>+[5]dados_SS!M$35</f>
        <v>4126</v>
      </c>
      <c r="Q41" s="884">
        <f>+[5]dados_SS!N$35</f>
        <v>3263</v>
      </c>
      <c r="R41" s="231"/>
      <c r="S41" s="156"/>
    </row>
    <row r="42" spans="1:19" s="137" customFormat="1" ht="26.25" customHeight="1" x14ac:dyDescent="0.2">
      <c r="A42" s="135"/>
      <c r="B42" s="136"/>
      <c r="C42" s="921"/>
      <c r="D42" s="922" t="str">
        <f>+[5]dados_SS!$A$14</f>
        <v>Redução de Horário de Trabalho</v>
      </c>
      <c r="E42" s="926">
        <f>+[5]dados_SS!B$33</f>
        <v>186</v>
      </c>
      <c r="F42" s="926">
        <f>+[5]dados_SS!C$33</f>
        <v>101</v>
      </c>
      <c r="G42" s="926">
        <f>+[5]dados_SS!D$33</f>
        <v>116</v>
      </c>
      <c r="H42" s="926">
        <f>+[5]dados_SS!E$33</f>
        <v>122</v>
      </c>
      <c r="I42" s="925">
        <f>+[5]dados_SS!F$33</f>
        <v>9492</v>
      </c>
      <c r="J42" s="925">
        <f>+[5]dados_SS!G$33</f>
        <v>3334</v>
      </c>
      <c r="K42" s="925">
        <f>+[5]dados_SS!H$33</f>
        <v>2266</v>
      </c>
      <c r="L42" s="927">
        <f>+[5]dados_SS!I$33</f>
        <v>4718</v>
      </c>
      <c r="M42" s="928">
        <f>+[5]dados_SS!J$33</f>
        <v>3439</v>
      </c>
      <c r="N42" s="929">
        <f>+[5]dados_SS!K$33</f>
        <v>2281</v>
      </c>
      <c r="O42" s="929">
        <f>+[5]dados_SS!L$33</f>
        <v>2413</v>
      </c>
      <c r="P42" s="929">
        <f>+[5]dados_SS!M$33</f>
        <v>2142</v>
      </c>
      <c r="Q42" s="929">
        <f>+[5]dados_SS!N$33</f>
        <v>2201</v>
      </c>
      <c r="R42" s="918"/>
      <c r="S42" s="136"/>
    </row>
    <row r="43" spans="1:19" s="155" customFormat="1" ht="18.75" customHeight="1" x14ac:dyDescent="0.2">
      <c r="A43" s="153"/>
      <c r="B43" s="154"/>
      <c r="C43" s="589" t="s">
        <v>235</v>
      </c>
      <c r="D43" s="924" t="str">
        <f>+[5]dados_SS!$A$15</f>
        <v>Suspensão Temporária</v>
      </c>
      <c r="E43" s="910">
        <f>+[5]dados_SS!B$34</f>
        <v>402</v>
      </c>
      <c r="F43" s="910">
        <f>+[5]dados_SS!C$34</f>
        <v>563</v>
      </c>
      <c r="G43" s="910">
        <f>+[5]dados_SS!D$34</f>
        <v>775</v>
      </c>
      <c r="H43" s="910">
        <f>+[5]dados_SS!E$34</f>
        <v>1300</v>
      </c>
      <c r="I43" s="909">
        <f>+[5]dados_SS!F$34</f>
        <v>9786</v>
      </c>
      <c r="J43" s="909">
        <f>+[5]dados_SS!G$34</f>
        <v>2811</v>
      </c>
      <c r="K43" s="909">
        <f>+[5]dados_SS!H$34</f>
        <v>1335</v>
      </c>
      <c r="L43" s="911">
        <f>+[5]dados_SS!I$34</f>
        <v>3985</v>
      </c>
      <c r="M43" s="912">
        <f>+[5]dados_SS!J$34</f>
        <v>3995</v>
      </c>
      <c r="N43" s="913">
        <f>+[5]dados_SS!K$34</f>
        <v>2179</v>
      </c>
      <c r="O43" s="913">
        <f>+[5]dados_SS!L$34</f>
        <v>1459</v>
      </c>
      <c r="P43" s="913">
        <f>+[5]dados_SS!M$34</f>
        <v>1984</v>
      </c>
      <c r="Q43" s="913">
        <f>+[5]dados_SS!N$34</f>
        <v>1062</v>
      </c>
      <c r="R43" s="228"/>
      <c r="S43" s="133"/>
    </row>
    <row r="44" spans="1:19" s="155" customFormat="1" ht="13.5" customHeight="1" x14ac:dyDescent="0.2">
      <c r="A44" s="153"/>
      <c r="B44" s="154"/>
      <c r="C44" s="589"/>
      <c r="D44" s="232"/>
      <c r="E44" s="161"/>
      <c r="F44" s="161"/>
      <c r="G44" s="161"/>
      <c r="H44" s="161"/>
      <c r="I44" s="161"/>
      <c r="J44" s="161"/>
      <c r="K44" s="161"/>
      <c r="L44" s="161"/>
      <c r="M44" s="161"/>
      <c r="N44" s="161"/>
      <c r="O44" s="161"/>
      <c r="P44" s="161"/>
      <c r="Q44" s="161"/>
      <c r="R44" s="228"/>
      <c r="S44" s="133"/>
    </row>
    <row r="45" spans="1:19" s="863" customFormat="1" ht="13.5" customHeight="1" x14ac:dyDescent="0.2">
      <c r="A45" s="865"/>
      <c r="B45" s="865"/>
      <c r="C45" s="866"/>
      <c r="D45" s="713"/>
      <c r="E45" s="714"/>
      <c r="F45" s="714"/>
      <c r="G45" s="714"/>
      <c r="H45" s="714"/>
      <c r="I45" s="714"/>
      <c r="J45" s="714"/>
      <c r="K45" s="714"/>
      <c r="L45" s="714"/>
      <c r="M45" s="714"/>
      <c r="N45" s="714"/>
      <c r="O45" s="714"/>
      <c r="P45" s="714"/>
      <c r="Q45" s="714"/>
      <c r="R45" s="228"/>
      <c r="S45" s="133"/>
    </row>
    <row r="46" spans="1:19" s="864" customFormat="1" ht="13.5" customHeight="1" x14ac:dyDescent="0.2">
      <c r="A46" s="715"/>
      <c r="B46" s="715"/>
      <c r="C46" s="868"/>
      <c r="D46" s="715"/>
      <c r="E46" s="869"/>
      <c r="F46" s="869"/>
      <c r="G46" s="869"/>
      <c r="H46" s="869"/>
      <c r="I46" s="869"/>
      <c r="J46" s="869"/>
      <c r="K46" s="869"/>
      <c r="L46" s="869"/>
      <c r="M46" s="869"/>
      <c r="N46" s="869"/>
      <c r="O46" s="869"/>
      <c r="P46" s="869"/>
      <c r="Q46" s="869"/>
      <c r="R46" s="228"/>
      <c r="S46" s="133"/>
    </row>
    <row r="47" spans="1:19" s="593" customFormat="1" ht="13.5" customHeight="1" x14ac:dyDescent="0.2">
      <c r="A47" s="867"/>
      <c r="B47" s="867"/>
      <c r="C47" s="866"/>
      <c r="D47" s="716"/>
      <c r="E47" s="714"/>
      <c r="F47" s="714"/>
      <c r="G47" s="714"/>
      <c r="H47" s="714"/>
      <c r="I47" s="714"/>
      <c r="J47" s="714"/>
      <c r="K47" s="714"/>
      <c r="L47" s="714"/>
      <c r="M47" s="714"/>
      <c r="N47" s="714"/>
      <c r="O47" s="714"/>
      <c r="P47" s="714"/>
      <c r="Q47" s="714"/>
      <c r="R47" s="228"/>
      <c r="S47" s="133"/>
    </row>
    <row r="48" spans="1:19" s="863" customFormat="1" ht="13.5" customHeight="1" x14ac:dyDescent="0.2">
      <c r="A48" s="865"/>
      <c r="B48" s="865"/>
      <c r="C48" s="866"/>
      <c r="D48" s="716"/>
      <c r="E48" s="714"/>
      <c r="F48" s="714"/>
      <c r="G48" s="714"/>
      <c r="H48" s="714"/>
      <c r="I48" s="714"/>
      <c r="J48" s="714"/>
      <c r="K48" s="714"/>
      <c r="L48" s="714"/>
      <c r="M48" s="714"/>
      <c r="N48" s="714"/>
      <c r="O48" s="714"/>
      <c r="P48" s="714"/>
      <c r="Q48" s="714"/>
      <c r="R48" s="228"/>
      <c r="S48" s="133"/>
    </row>
    <row r="49" spans="1:19" s="863" customFormat="1" ht="13.5" customHeight="1" x14ac:dyDescent="0.2">
      <c r="A49" s="865"/>
      <c r="B49" s="865"/>
      <c r="C49" s="866"/>
      <c r="D49" s="713"/>
      <c r="E49" s="714"/>
      <c r="F49" s="714"/>
      <c r="G49" s="714"/>
      <c r="H49" s="714"/>
      <c r="I49" s="714"/>
      <c r="J49" s="714"/>
      <c r="K49" s="714"/>
      <c r="L49" s="714"/>
      <c r="M49" s="714"/>
      <c r="N49" s="714"/>
      <c r="O49" s="714"/>
      <c r="P49" s="714"/>
      <c r="Q49" s="714"/>
      <c r="R49" s="228"/>
      <c r="S49" s="133"/>
    </row>
    <row r="50" spans="1:19" s="863" customFormat="1" ht="13.5" customHeight="1" x14ac:dyDescent="0.2">
      <c r="A50" s="865"/>
      <c r="B50" s="865"/>
      <c r="C50" s="866"/>
      <c r="D50" s="713"/>
      <c r="E50" s="714"/>
      <c r="F50" s="714"/>
      <c r="G50" s="714"/>
      <c r="H50" s="714"/>
      <c r="I50" s="714"/>
      <c r="J50" s="714"/>
      <c r="K50" s="714"/>
      <c r="L50" s="714"/>
      <c r="M50" s="714"/>
      <c r="N50" s="714"/>
      <c r="O50" s="714"/>
      <c r="P50" s="714"/>
      <c r="Q50" s="714"/>
      <c r="R50" s="228"/>
      <c r="S50" s="133"/>
    </row>
    <row r="51" spans="1:19" s="593" customFormat="1" ht="13.5" customHeight="1" x14ac:dyDescent="0.2">
      <c r="A51" s="867"/>
      <c r="B51" s="867"/>
      <c r="C51" s="870"/>
      <c r="D51" s="1392"/>
      <c r="E51" s="1392"/>
      <c r="F51" s="1392"/>
      <c r="G51" s="1392"/>
      <c r="H51" s="871"/>
      <c r="I51" s="871"/>
      <c r="J51" s="871"/>
      <c r="K51" s="871"/>
      <c r="L51" s="871"/>
      <c r="M51" s="871"/>
      <c r="N51" s="871"/>
      <c r="O51" s="871"/>
      <c r="P51" s="871"/>
      <c r="Q51" s="871"/>
      <c r="R51" s="228"/>
      <c r="S51" s="133"/>
    </row>
    <row r="52" spans="1:19" s="593" customFormat="1" ht="13.5" customHeight="1" x14ac:dyDescent="0.2">
      <c r="A52" s="867"/>
      <c r="B52" s="867"/>
      <c r="C52" s="867"/>
      <c r="D52" s="867"/>
      <c r="E52" s="867"/>
      <c r="F52" s="867"/>
      <c r="G52" s="867"/>
      <c r="H52" s="867"/>
      <c r="I52" s="867"/>
      <c r="J52" s="867"/>
      <c r="K52" s="867"/>
      <c r="L52" s="867"/>
      <c r="M52" s="867"/>
      <c r="N52" s="867"/>
      <c r="O52" s="867"/>
      <c r="P52" s="867"/>
      <c r="Q52" s="867"/>
      <c r="R52" s="228"/>
      <c r="S52" s="133"/>
    </row>
    <row r="53" spans="1:19" s="593" customFormat="1" ht="13.5" customHeight="1" x14ac:dyDescent="0.2">
      <c r="A53" s="867"/>
      <c r="B53" s="867"/>
      <c r="C53" s="872"/>
      <c r="D53" s="873"/>
      <c r="E53" s="874"/>
      <c r="F53" s="874"/>
      <c r="G53" s="874"/>
      <c r="H53" s="874"/>
      <c r="I53" s="874"/>
      <c r="J53" s="874"/>
      <c r="K53" s="874"/>
      <c r="L53" s="874"/>
      <c r="M53" s="874"/>
      <c r="N53" s="874"/>
      <c r="O53" s="874"/>
      <c r="P53" s="874"/>
      <c r="Q53" s="874"/>
      <c r="R53" s="228"/>
      <c r="S53" s="133"/>
    </row>
    <row r="54" spans="1:19" s="593" customFormat="1" ht="13.5" customHeight="1" x14ac:dyDescent="0.2">
      <c r="A54" s="867"/>
      <c r="B54" s="867"/>
      <c r="C54" s="1390"/>
      <c r="D54" s="1390"/>
      <c r="E54" s="875"/>
      <c r="F54" s="875"/>
      <c r="G54" s="875"/>
      <c r="H54" s="875"/>
      <c r="I54" s="875"/>
      <c r="J54" s="875"/>
      <c r="K54" s="875"/>
      <c r="L54" s="875"/>
      <c r="M54" s="875"/>
      <c r="N54" s="875"/>
      <c r="O54" s="875"/>
      <c r="P54" s="875"/>
      <c r="Q54" s="875"/>
      <c r="R54" s="228"/>
      <c r="S54" s="133"/>
    </row>
    <row r="55" spans="1:19" s="593" customFormat="1" ht="13.5" customHeight="1" x14ac:dyDescent="0.2">
      <c r="A55" s="867"/>
      <c r="B55" s="867"/>
      <c r="C55" s="1391"/>
      <c r="D55" s="1391"/>
      <c r="E55" s="876"/>
      <c r="F55" s="876"/>
      <c r="G55" s="876"/>
      <c r="H55" s="876"/>
      <c r="I55" s="876"/>
      <c r="J55" s="876"/>
      <c r="K55" s="876"/>
      <c r="L55" s="876"/>
      <c r="M55" s="876"/>
      <c r="N55" s="876"/>
      <c r="O55" s="876"/>
      <c r="P55" s="876"/>
      <c r="Q55" s="876"/>
      <c r="R55" s="228"/>
      <c r="S55" s="133"/>
    </row>
    <row r="56" spans="1:19" s="593" customFormat="1" ht="13.5" customHeight="1" x14ac:dyDescent="0.2">
      <c r="A56" s="867"/>
      <c r="B56" s="867"/>
      <c r="C56" s="868"/>
      <c r="D56" s="877"/>
      <c r="E56" s="876"/>
      <c r="F56" s="876"/>
      <c r="G56" s="876"/>
      <c r="H56" s="876"/>
      <c r="I56" s="876"/>
      <c r="J56" s="876"/>
      <c r="K56" s="876"/>
      <c r="L56" s="876"/>
      <c r="M56" s="876"/>
      <c r="N56" s="876"/>
      <c r="O56" s="876"/>
      <c r="P56" s="876"/>
      <c r="Q56" s="876"/>
      <c r="R56" s="228"/>
      <c r="S56" s="133"/>
    </row>
    <row r="57" spans="1:19" s="593" customFormat="1" ht="13.5" customHeight="1" x14ac:dyDescent="0.2">
      <c r="A57" s="867"/>
      <c r="B57" s="867"/>
      <c r="C57" s="866"/>
      <c r="D57" s="716"/>
      <c r="E57" s="876"/>
      <c r="F57" s="876"/>
      <c r="G57" s="876"/>
      <c r="H57" s="876"/>
      <c r="I57" s="876"/>
      <c r="J57" s="876"/>
      <c r="K57" s="876"/>
      <c r="L57" s="876"/>
      <c r="M57" s="876"/>
      <c r="N57" s="876"/>
      <c r="O57" s="876"/>
      <c r="P57" s="876"/>
      <c r="Q57" s="876"/>
      <c r="R57" s="228"/>
      <c r="S57" s="133"/>
    </row>
    <row r="58" spans="1:19" s="919" customFormat="1" ht="13.5" customHeight="1" x14ac:dyDescent="0.2">
      <c r="A58" s="917"/>
      <c r="B58" s="917"/>
      <c r="C58" s="1389" t="str">
        <f>CONCATENATE("nota: a ",[5]dados_SS!$A$36)</f>
        <v>nota: a partir de 2005 apenas são contabilizados beneficiários com lançamento cujo o motivo tenha sido "Concessão Normal".</v>
      </c>
      <c r="D58" s="1389"/>
      <c r="E58" s="1389"/>
      <c r="F58" s="1389"/>
      <c r="G58" s="1389"/>
      <c r="H58" s="1389"/>
      <c r="I58" s="1389"/>
      <c r="J58" s="1389"/>
      <c r="K58" s="1389"/>
      <c r="L58" s="1389"/>
      <c r="M58" s="1389"/>
      <c r="N58" s="1389"/>
      <c r="O58" s="1389"/>
      <c r="P58" s="1389"/>
      <c r="Q58" s="1389"/>
      <c r="R58" s="918"/>
      <c r="S58" s="136"/>
    </row>
    <row r="59" spans="1:19" s="137" customFormat="1" ht="13.5" customHeight="1" x14ac:dyDescent="0.2">
      <c r="A59" s="917"/>
      <c r="B59" s="917"/>
      <c r="C59" s="1389"/>
      <c r="D59" s="1389"/>
      <c r="E59" s="1389"/>
      <c r="F59" s="1389"/>
      <c r="G59" s="1389"/>
      <c r="H59" s="1389"/>
      <c r="I59" s="1389"/>
      <c r="J59" s="1389"/>
      <c r="K59" s="1389"/>
      <c r="L59" s="1389"/>
      <c r="M59" s="1389"/>
      <c r="N59" s="1389"/>
      <c r="O59" s="1389"/>
      <c r="P59" s="1389"/>
      <c r="Q59" s="1389"/>
      <c r="R59" s="918"/>
      <c r="S59" s="136"/>
    </row>
    <row r="60" spans="1:19" s="408" customFormat="1" ht="13.5" customHeight="1" x14ac:dyDescent="0.2">
      <c r="A60" s="867"/>
      <c r="B60" s="867"/>
      <c r="C60" s="471" t="s">
        <v>422</v>
      </c>
      <c r="D60" s="429"/>
      <c r="E60" s="897"/>
      <c r="F60" s="897"/>
      <c r="G60" s="897"/>
      <c r="H60" s="897"/>
      <c r="I60" s="898" t="s">
        <v>134</v>
      </c>
      <c r="J60" s="899"/>
      <c r="K60" s="899"/>
      <c r="L60" s="899"/>
      <c r="M60" s="503"/>
      <c r="N60" s="571"/>
      <c r="O60" s="571"/>
      <c r="P60" s="571"/>
      <c r="Q60" s="571"/>
      <c r="R60" s="228"/>
    </row>
    <row r="61" spans="1:19" ht="13.5" customHeight="1" x14ac:dyDescent="0.2">
      <c r="A61" s="131"/>
      <c r="B61" s="133"/>
      <c r="C61" s="449"/>
      <c r="D61" s="133"/>
      <c r="E61" s="169"/>
      <c r="F61" s="1337">
        <f>+[3]MES!$B$2</f>
        <v>43191</v>
      </c>
      <c r="G61" s="1337"/>
      <c r="H61" s="1337"/>
      <c r="I61" s="1337"/>
      <c r="J61" s="1337"/>
      <c r="K61" s="1337"/>
      <c r="L61" s="1337"/>
      <c r="M61" s="1337"/>
      <c r="N61" s="1337"/>
      <c r="O61" s="1337"/>
      <c r="P61" s="1337"/>
      <c r="Q61" s="1337"/>
      <c r="R61" s="398">
        <v>9</v>
      </c>
      <c r="S61" s="133"/>
    </row>
    <row r="62" spans="1:19" ht="15" customHeight="1" x14ac:dyDescent="0.2">
      <c r="B62" s="449"/>
    </row>
  </sheetData>
  <dataConsolidate/>
  <mergeCells count="15">
    <mergeCell ref="C6:Q6"/>
    <mergeCell ref="C11:D11"/>
    <mergeCell ref="C14:D14"/>
    <mergeCell ref="B1:D1"/>
    <mergeCell ref="C35:D35"/>
    <mergeCell ref="E8:N8"/>
    <mergeCell ref="C59:Q59"/>
    <mergeCell ref="F61:Q61"/>
    <mergeCell ref="C54:D54"/>
    <mergeCell ref="C55:D55"/>
    <mergeCell ref="C9:D9"/>
    <mergeCell ref="D51:G51"/>
    <mergeCell ref="C37:D37"/>
    <mergeCell ref="C40:D40"/>
    <mergeCell ref="C58:Q58"/>
  </mergeCells>
  <conditionalFormatting sqref="E9:Q11 H35:Q37 E35:G35">
    <cfRule type="cellIs" dxfId="20"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sheetPr>
  <dimension ref="A1:W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23" ht="13.5" customHeight="1" x14ac:dyDescent="0.2">
      <c r="A1" s="2"/>
      <c r="B1" s="4"/>
      <c r="C1" s="4"/>
      <c r="D1" s="1400" t="s">
        <v>315</v>
      </c>
      <c r="E1" s="1400"/>
      <c r="F1" s="1400"/>
      <c r="G1" s="1400"/>
      <c r="H1" s="1400"/>
      <c r="I1" s="1400"/>
      <c r="J1" s="1400"/>
      <c r="K1" s="1400"/>
      <c r="L1" s="1400"/>
      <c r="M1" s="1400"/>
      <c r="N1" s="1400"/>
      <c r="O1" s="1400"/>
      <c r="P1" s="1400"/>
      <c r="Q1" s="1400"/>
      <c r="R1" s="1400"/>
      <c r="S1" s="2"/>
    </row>
    <row r="2" spans="1:23" ht="6" customHeight="1" x14ac:dyDescent="0.2">
      <c r="A2" s="2"/>
      <c r="B2" s="1401"/>
      <c r="C2" s="1402"/>
      <c r="D2" s="1403"/>
      <c r="E2" s="4"/>
      <c r="F2" s="4"/>
      <c r="G2" s="4"/>
      <c r="H2" s="4"/>
      <c r="I2" s="4"/>
      <c r="J2" s="4"/>
      <c r="K2" s="4"/>
      <c r="L2" s="4"/>
      <c r="M2" s="4"/>
      <c r="N2" s="4"/>
      <c r="O2" s="4"/>
      <c r="P2" s="4"/>
      <c r="Q2" s="4"/>
      <c r="R2" s="4"/>
      <c r="S2" s="2"/>
    </row>
    <row r="3" spans="1:23" ht="13.5" customHeight="1" thickBot="1" x14ac:dyDescent="0.25">
      <c r="A3" s="2"/>
      <c r="B3" s="221"/>
      <c r="C3" s="4"/>
      <c r="D3" s="4"/>
      <c r="E3" s="709"/>
      <c r="F3" s="709"/>
      <c r="G3" s="709"/>
      <c r="H3" s="709"/>
      <c r="I3" s="535"/>
      <c r="J3" s="709"/>
      <c r="K3" s="709"/>
      <c r="L3" s="709"/>
      <c r="M3" s="709"/>
      <c r="N3" s="709"/>
      <c r="O3" s="709"/>
      <c r="P3" s="709"/>
      <c r="Q3" s="709" t="s">
        <v>73</v>
      </c>
      <c r="R3" s="4"/>
      <c r="S3" s="2"/>
    </row>
    <row r="4" spans="1:23" s="7" customFormat="1" ht="13.5" customHeight="1" thickBot="1" x14ac:dyDescent="0.25">
      <c r="A4" s="6"/>
      <c r="B4" s="220"/>
      <c r="C4" s="394" t="s">
        <v>213</v>
      </c>
      <c r="D4" s="536"/>
      <c r="E4" s="536"/>
      <c r="F4" s="536"/>
      <c r="G4" s="536"/>
      <c r="H4" s="536"/>
      <c r="I4" s="536"/>
      <c r="J4" s="536"/>
      <c r="K4" s="536"/>
      <c r="L4" s="536"/>
      <c r="M4" s="536"/>
      <c r="N4" s="536"/>
      <c r="O4" s="536"/>
      <c r="P4" s="536"/>
      <c r="Q4" s="537"/>
      <c r="R4" s="4"/>
      <c r="S4" s="6"/>
    </row>
    <row r="5" spans="1:23" ht="4.5" customHeight="1" x14ac:dyDescent="0.2">
      <c r="A5" s="2"/>
      <c r="B5" s="221"/>
      <c r="C5" s="1404" t="s">
        <v>78</v>
      </c>
      <c r="D5" s="1404"/>
      <c r="E5" s="1405"/>
      <c r="F5" s="1405"/>
      <c r="G5" s="1405"/>
      <c r="H5" s="1405"/>
      <c r="I5" s="1405"/>
      <c r="J5" s="1405"/>
      <c r="K5" s="1405"/>
      <c r="L5" s="1405"/>
      <c r="M5" s="1405"/>
      <c r="N5" s="1405"/>
      <c r="O5" s="1088"/>
      <c r="P5" s="1088"/>
      <c r="Q5" s="1088"/>
      <c r="R5" s="4"/>
      <c r="S5" s="2"/>
    </row>
    <row r="6" spans="1:23" ht="12" customHeight="1" x14ac:dyDescent="0.2">
      <c r="A6" s="2"/>
      <c r="B6" s="221"/>
      <c r="C6" s="1404"/>
      <c r="D6" s="1404"/>
      <c r="E6" s="1418" t="s">
        <v>598</v>
      </c>
      <c r="F6" s="1418"/>
      <c r="G6" s="1418"/>
      <c r="H6" s="1418"/>
      <c r="I6" s="1418"/>
      <c r="J6" s="1418"/>
      <c r="K6" s="1418"/>
      <c r="L6" s="1418"/>
      <c r="M6" s="1418"/>
      <c r="N6" s="1418"/>
      <c r="O6" s="1569"/>
      <c r="P6" s="1569">
        <v>2018</v>
      </c>
      <c r="Q6" s="1569"/>
      <c r="R6" s="4"/>
      <c r="S6" s="2"/>
      <c r="W6" s="998"/>
    </row>
    <row r="7" spans="1:23" x14ac:dyDescent="0.2">
      <c r="A7" s="2"/>
      <c r="B7" s="221"/>
      <c r="C7" s="1092"/>
      <c r="D7" s="1092"/>
      <c r="E7" s="710" t="s">
        <v>103</v>
      </c>
      <c r="F7" s="710" t="s">
        <v>102</v>
      </c>
      <c r="G7" s="710" t="s">
        <v>101</v>
      </c>
      <c r="H7" s="710" t="s">
        <v>100</v>
      </c>
      <c r="I7" s="710" t="s">
        <v>99</v>
      </c>
      <c r="J7" s="710" t="s">
        <v>98</v>
      </c>
      <c r="K7" s="710" t="s">
        <v>97</v>
      </c>
      <c r="L7" s="710" t="s">
        <v>96</v>
      </c>
      <c r="M7" s="710" t="s">
        <v>95</v>
      </c>
      <c r="N7" s="710" t="s">
        <v>94</v>
      </c>
      <c r="O7" s="710" t="s">
        <v>93</v>
      </c>
      <c r="P7" s="710" t="s">
        <v>104</v>
      </c>
      <c r="Q7" s="710" t="s">
        <v>103</v>
      </c>
      <c r="R7" s="1088"/>
      <c r="S7" s="2"/>
      <c r="W7" s="998"/>
    </row>
    <row r="8" spans="1:23" s="524" customFormat="1" ht="15" customHeight="1" x14ac:dyDescent="0.2">
      <c r="A8" s="91"/>
      <c r="B8" s="222"/>
      <c r="C8" s="1406" t="s">
        <v>68</v>
      </c>
      <c r="D8" s="1406"/>
      <c r="E8" s="538">
        <v>50848</v>
      </c>
      <c r="F8" s="538">
        <v>37706</v>
      </c>
      <c r="G8" s="538">
        <v>43573</v>
      </c>
      <c r="H8" s="538">
        <v>41206</v>
      </c>
      <c r="I8" s="538">
        <v>43355</v>
      </c>
      <c r="J8" s="538">
        <v>42596</v>
      </c>
      <c r="K8" s="538">
        <v>58887</v>
      </c>
      <c r="L8" s="538">
        <v>53715</v>
      </c>
      <c r="M8" s="538">
        <v>56884</v>
      </c>
      <c r="N8" s="538">
        <v>40939</v>
      </c>
      <c r="O8" s="538">
        <v>55455</v>
      </c>
      <c r="P8" s="538">
        <v>41216</v>
      </c>
      <c r="Q8" s="538">
        <v>42650</v>
      </c>
      <c r="R8" s="525"/>
      <c r="S8" s="91"/>
      <c r="W8" s="998"/>
    </row>
    <row r="9" spans="1:23" s="533" customFormat="1" ht="11.25" customHeight="1" x14ac:dyDescent="0.2">
      <c r="A9" s="539"/>
      <c r="B9" s="540"/>
      <c r="C9" s="541"/>
      <c r="D9" s="461" t="s">
        <v>187</v>
      </c>
      <c r="E9" s="157">
        <v>18156</v>
      </c>
      <c r="F9" s="157">
        <v>13357</v>
      </c>
      <c r="G9" s="157">
        <v>15393</v>
      </c>
      <c r="H9" s="157">
        <v>15221</v>
      </c>
      <c r="I9" s="157">
        <v>15887</v>
      </c>
      <c r="J9" s="157">
        <v>15815</v>
      </c>
      <c r="K9" s="157">
        <v>22234</v>
      </c>
      <c r="L9" s="157">
        <v>18538</v>
      </c>
      <c r="M9" s="157">
        <v>18226</v>
      </c>
      <c r="N9" s="157">
        <v>13927</v>
      </c>
      <c r="O9" s="157">
        <v>19377</v>
      </c>
      <c r="P9" s="157">
        <v>14786</v>
      </c>
      <c r="Q9" s="157">
        <v>15319</v>
      </c>
      <c r="R9" s="542"/>
      <c r="S9" s="539"/>
    </row>
    <row r="10" spans="1:23" s="533" customFormat="1" ht="11.25" customHeight="1" x14ac:dyDescent="0.2">
      <c r="A10" s="539"/>
      <c r="B10" s="540"/>
      <c r="C10" s="541"/>
      <c r="D10" s="461" t="s">
        <v>188</v>
      </c>
      <c r="E10" s="157">
        <v>10121</v>
      </c>
      <c r="F10" s="157">
        <v>7563</v>
      </c>
      <c r="G10" s="157">
        <v>8481</v>
      </c>
      <c r="H10" s="157">
        <v>8369</v>
      </c>
      <c r="I10" s="157">
        <v>9120</v>
      </c>
      <c r="J10" s="157">
        <v>8679</v>
      </c>
      <c r="K10" s="157">
        <v>12496</v>
      </c>
      <c r="L10" s="157">
        <v>10278</v>
      </c>
      <c r="M10" s="157">
        <v>10220</v>
      </c>
      <c r="N10" s="157">
        <v>8229</v>
      </c>
      <c r="O10" s="157">
        <v>11006</v>
      </c>
      <c r="P10" s="157">
        <v>7729</v>
      </c>
      <c r="Q10" s="157" t="s">
        <v>385</v>
      </c>
      <c r="R10" s="542"/>
      <c r="S10" s="539"/>
    </row>
    <row r="11" spans="1:23" s="533" customFormat="1" ht="11.25" customHeight="1" x14ac:dyDescent="0.2">
      <c r="A11" s="539"/>
      <c r="B11" s="540"/>
      <c r="C11" s="541"/>
      <c r="D11" s="461" t="s">
        <v>189</v>
      </c>
      <c r="E11" s="157">
        <v>14166</v>
      </c>
      <c r="F11" s="157">
        <v>10258</v>
      </c>
      <c r="G11" s="157">
        <v>12195</v>
      </c>
      <c r="H11" s="157">
        <v>10959</v>
      </c>
      <c r="I11" s="157">
        <v>11061</v>
      </c>
      <c r="J11" s="157">
        <v>11202</v>
      </c>
      <c r="K11" s="157">
        <v>14020</v>
      </c>
      <c r="L11" s="157">
        <v>13001</v>
      </c>
      <c r="M11" s="157">
        <v>12219</v>
      </c>
      <c r="N11" s="157">
        <v>9403</v>
      </c>
      <c r="O11" s="157">
        <v>14042</v>
      </c>
      <c r="P11" s="157">
        <v>11350</v>
      </c>
      <c r="Q11" s="157" t="s">
        <v>385</v>
      </c>
      <c r="R11" s="542"/>
      <c r="S11" s="539"/>
    </row>
    <row r="12" spans="1:23" s="533" customFormat="1" ht="11.25" customHeight="1" x14ac:dyDescent="0.2">
      <c r="A12" s="539"/>
      <c r="B12" s="540"/>
      <c r="C12" s="541"/>
      <c r="D12" s="461" t="s">
        <v>190</v>
      </c>
      <c r="E12" s="157">
        <v>3948</v>
      </c>
      <c r="F12" s="157">
        <v>2874</v>
      </c>
      <c r="G12" s="157">
        <v>3188</v>
      </c>
      <c r="H12" s="157">
        <v>3174</v>
      </c>
      <c r="I12" s="157">
        <v>3724</v>
      </c>
      <c r="J12" s="157">
        <v>3394</v>
      </c>
      <c r="K12" s="157">
        <v>4745</v>
      </c>
      <c r="L12" s="157">
        <v>5115</v>
      </c>
      <c r="M12" s="157">
        <v>3944</v>
      </c>
      <c r="N12" s="157">
        <v>3120</v>
      </c>
      <c r="O12" s="157">
        <v>4390</v>
      </c>
      <c r="P12" s="157">
        <v>3161</v>
      </c>
      <c r="Q12" s="157" t="s">
        <v>385</v>
      </c>
      <c r="R12" s="542"/>
      <c r="S12" s="539"/>
      <c r="U12" s="1094"/>
    </row>
    <row r="13" spans="1:23" s="533" customFormat="1" ht="11.25" customHeight="1" x14ac:dyDescent="0.2">
      <c r="A13" s="539"/>
      <c r="B13" s="540"/>
      <c r="C13" s="541"/>
      <c r="D13" s="461" t="s">
        <v>191</v>
      </c>
      <c r="E13" s="157">
        <v>2290</v>
      </c>
      <c r="F13" s="157">
        <v>1422</v>
      </c>
      <c r="G13" s="157">
        <v>1627</v>
      </c>
      <c r="H13" s="157">
        <v>1457</v>
      </c>
      <c r="I13" s="157">
        <v>1432</v>
      </c>
      <c r="J13" s="157">
        <v>1401</v>
      </c>
      <c r="K13" s="157">
        <v>2571</v>
      </c>
      <c r="L13" s="157">
        <v>3843</v>
      </c>
      <c r="M13" s="157">
        <v>9446</v>
      </c>
      <c r="N13" s="157">
        <v>4433</v>
      </c>
      <c r="O13" s="157">
        <v>3628</v>
      </c>
      <c r="P13" s="157">
        <v>2120</v>
      </c>
      <c r="Q13" s="157">
        <v>1905</v>
      </c>
      <c r="R13" s="542"/>
      <c r="S13" s="539"/>
    </row>
    <row r="14" spans="1:23" s="533" customFormat="1" ht="11.25" customHeight="1" x14ac:dyDescent="0.2">
      <c r="A14" s="539"/>
      <c r="B14" s="540"/>
      <c r="C14" s="541"/>
      <c r="D14" s="461" t="s">
        <v>130</v>
      </c>
      <c r="E14" s="157">
        <v>1098</v>
      </c>
      <c r="F14" s="157">
        <v>1344</v>
      </c>
      <c r="G14" s="157">
        <v>1611</v>
      </c>
      <c r="H14" s="157">
        <v>973</v>
      </c>
      <c r="I14" s="157">
        <v>912</v>
      </c>
      <c r="J14" s="157">
        <v>926</v>
      </c>
      <c r="K14" s="157">
        <v>1197</v>
      </c>
      <c r="L14" s="157">
        <v>1404</v>
      </c>
      <c r="M14" s="157">
        <v>1375</v>
      </c>
      <c r="N14" s="157">
        <v>925</v>
      </c>
      <c r="O14" s="157">
        <v>1382</v>
      </c>
      <c r="P14" s="157">
        <v>915</v>
      </c>
      <c r="Q14" s="157">
        <v>997</v>
      </c>
      <c r="R14" s="542"/>
      <c r="S14" s="539"/>
    </row>
    <row r="15" spans="1:23" s="533" customFormat="1" ht="11.25" customHeight="1" x14ac:dyDescent="0.2">
      <c r="A15" s="539"/>
      <c r="B15" s="540"/>
      <c r="C15" s="541"/>
      <c r="D15" s="461" t="s">
        <v>131</v>
      </c>
      <c r="E15" s="157">
        <v>1069</v>
      </c>
      <c r="F15" s="157">
        <v>888</v>
      </c>
      <c r="G15" s="157">
        <v>1078</v>
      </c>
      <c r="H15" s="157">
        <v>1053</v>
      </c>
      <c r="I15" s="157">
        <v>1219</v>
      </c>
      <c r="J15" s="157">
        <v>1179</v>
      </c>
      <c r="K15" s="157">
        <v>1624</v>
      </c>
      <c r="L15" s="157">
        <v>1536</v>
      </c>
      <c r="M15" s="157">
        <v>1454</v>
      </c>
      <c r="N15" s="157">
        <v>902</v>
      </c>
      <c r="O15" s="157">
        <v>1630</v>
      </c>
      <c r="P15" s="157">
        <v>1155</v>
      </c>
      <c r="Q15" s="157">
        <v>1233</v>
      </c>
      <c r="R15" s="542"/>
      <c r="S15" s="539"/>
    </row>
    <row r="16" spans="1:23" s="547" customFormat="1" ht="15" customHeight="1" x14ac:dyDescent="0.2">
      <c r="A16" s="543"/>
      <c r="B16" s="544"/>
      <c r="C16" s="1406" t="s">
        <v>285</v>
      </c>
      <c r="D16" s="1406"/>
      <c r="E16" s="545"/>
      <c r="F16" s="545"/>
      <c r="G16" s="545"/>
      <c r="H16" s="545"/>
      <c r="I16" s="545"/>
      <c r="J16" s="545"/>
      <c r="K16" s="545"/>
      <c r="L16" s="545"/>
      <c r="M16" s="545"/>
      <c r="N16" s="545"/>
      <c r="O16" s="545"/>
      <c r="P16" s="545"/>
      <c r="Q16" s="545"/>
      <c r="R16" s="546"/>
      <c r="S16" s="543"/>
    </row>
    <row r="17" spans="1:19" s="533" customFormat="1" ht="12" customHeight="1" x14ac:dyDescent="0.2">
      <c r="A17" s="539"/>
      <c r="B17" s="540"/>
      <c r="C17" s="541"/>
      <c r="D17" s="93" t="s">
        <v>599</v>
      </c>
      <c r="E17" s="157">
        <v>6282</v>
      </c>
      <c r="F17" s="157">
        <v>4501</v>
      </c>
      <c r="G17" s="157">
        <v>5467</v>
      </c>
      <c r="H17" s="157">
        <v>4669</v>
      </c>
      <c r="I17" s="157">
        <v>4601</v>
      </c>
      <c r="J17" s="157">
        <v>4719</v>
      </c>
      <c r="K17" s="157">
        <v>6155</v>
      </c>
      <c r="L17" s="157">
        <v>6703</v>
      </c>
      <c r="M17" s="157">
        <v>6297</v>
      </c>
      <c r="N17" s="157">
        <v>3987</v>
      </c>
      <c r="O17" s="157">
        <v>6534</v>
      </c>
      <c r="P17" s="157">
        <v>5140</v>
      </c>
      <c r="Q17" s="157" t="s">
        <v>385</v>
      </c>
      <c r="R17" s="542"/>
      <c r="S17" s="539"/>
    </row>
    <row r="18" spans="1:19" s="533" customFormat="1" ht="12" customHeight="1" x14ac:dyDescent="0.2">
      <c r="A18" s="539"/>
      <c r="B18" s="540"/>
      <c r="C18" s="541"/>
      <c r="D18" s="93" t="s">
        <v>600</v>
      </c>
      <c r="E18" s="157">
        <v>4236</v>
      </c>
      <c r="F18" s="157">
        <v>3251</v>
      </c>
      <c r="G18" s="157">
        <v>3786</v>
      </c>
      <c r="H18" s="157">
        <v>3283</v>
      </c>
      <c r="I18" s="157">
        <v>3386</v>
      </c>
      <c r="J18" s="157">
        <v>3693</v>
      </c>
      <c r="K18" s="157">
        <v>3836</v>
      </c>
      <c r="L18" s="157">
        <v>4207</v>
      </c>
      <c r="M18" s="157">
        <v>3856</v>
      </c>
      <c r="N18" s="157">
        <v>3484</v>
      </c>
      <c r="O18" s="157">
        <v>4561</v>
      </c>
      <c r="P18" s="157">
        <v>3527</v>
      </c>
      <c r="Q18" s="157" t="s">
        <v>385</v>
      </c>
      <c r="R18" s="542"/>
      <c r="S18" s="539"/>
    </row>
    <row r="19" spans="1:19" s="533" customFormat="1" ht="12" customHeight="1" x14ac:dyDescent="0.2">
      <c r="A19" s="539"/>
      <c r="B19" s="540"/>
      <c r="C19" s="541"/>
      <c r="D19" s="93" t="s">
        <v>601</v>
      </c>
      <c r="E19" s="157">
        <v>3442</v>
      </c>
      <c r="F19" s="157">
        <v>2676</v>
      </c>
      <c r="G19" s="157">
        <v>3221</v>
      </c>
      <c r="H19" s="157">
        <v>2655</v>
      </c>
      <c r="I19" s="157">
        <v>2442</v>
      </c>
      <c r="J19" s="157">
        <v>2410</v>
      </c>
      <c r="K19" s="157">
        <v>3122</v>
      </c>
      <c r="L19" s="157">
        <v>3828</v>
      </c>
      <c r="M19" s="157">
        <v>5007</v>
      </c>
      <c r="N19" s="157">
        <v>2903</v>
      </c>
      <c r="O19" s="157">
        <v>4008</v>
      </c>
      <c r="P19" s="157">
        <v>2920</v>
      </c>
      <c r="Q19" s="157" t="s">
        <v>385</v>
      </c>
      <c r="R19" s="542"/>
      <c r="S19" s="539"/>
    </row>
    <row r="20" spans="1:19" s="533" customFormat="1" ht="12" customHeight="1" x14ac:dyDescent="0.2">
      <c r="A20" s="539"/>
      <c r="B20" s="540"/>
      <c r="C20" s="541"/>
      <c r="D20" s="93" t="s">
        <v>602</v>
      </c>
      <c r="E20" s="157">
        <v>3035</v>
      </c>
      <c r="F20" s="157">
        <v>2169</v>
      </c>
      <c r="G20" s="157">
        <v>2413</v>
      </c>
      <c r="H20" s="157">
        <v>2658</v>
      </c>
      <c r="I20" s="157">
        <v>2321</v>
      </c>
      <c r="J20" s="157">
        <v>2116</v>
      </c>
      <c r="K20" s="157">
        <v>2711</v>
      </c>
      <c r="L20" s="157">
        <v>3514</v>
      </c>
      <c r="M20" s="157">
        <v>5514</v>
      </c>
      <c r="N20" s="157">
        <v>2980</v>
      </c>
      <c r="O20" s="157">
        <v>3558</v>
      </c>
      <c r="P20" s="157">
        <v>2560</v>
      </c>
      <c r="Q20" s="157" t="s">
        <v>385</v>
      </c>
      <c r="R20" s="542"/>
      <c r="S20" s="539"/>
    </row>
    <row r="21" spans="1:19" s="533" customFormat="1" ht="11.25" customHeight="1" x14ac:dyDescent="0.2">
      <c r="A21" s="539"/>
      <c r="B21" s="540"/>
      <c r="C21" s="541"/>
      <c r="D21" s="93" t="s">
        <v>603</v>
      </c>
      <c r="E21" s="157">
        <v>2476</v>
      </c>
      <c r="F21" s="157">
        <v>1989</v>
      </c>
      <c r="G21" s="157">
        <v>2349</v>
      </c>
      <c r="H21" s="157">
        <v>2122</v>
      </c>
      <c r="I21" s="157">
        <v>2246</v>
      </c>
      <c r="J21" s="157">
        <v>2093</v>
      </c>
      <c r="K21" s="157">
        <v>2647</v>
      </c>
      <c r="L21" s="157">
        <v>2692</v>
      </c>
      <c r="M21" s="157">
        <v>2595</v>
      </c>
      <c r="N21" s="157">
        <v>1832</v>
      </c>
      <c r="O21" s="157">
        <v>3002</v>
      </c>
      <c r="P21" s="157">
        <v>2169</v>
      </c>
      <c r="Q21" s="157" t="s">
        <v>385</v>
      </c>
      <c r="R21" s="542"/>
      <c r="S21" s="539"/>
    </row>
    <row r="22" spans="1:19" s="533" customFormat="1" ht="15" customHeight="1" x14ac:dyDescent="0.2">
      <c r="A22" s="539"/>
      <c r="B22" s="540"/>
      <c r="C22" s="1406" t="s">
        <v>214</v>
      </c>
      <c r="D22" s="1406"/>
      <c r="E22" s="538">
        <v>6667</v>
      </c>
      <c r="F22" s="538">
        <v>4148</v>
      </c>
      <c r="G22" s="538">
        <v>5071</v>
      </c>
      <c r="H22" s="538">
        <v>4873</v>
      </c>
      <c r="I22" s="538">
        <v>6480</v>
      </c>
      <c r="J22" s="538">
        <v>6670</v>
      </c>
      <c r="K22" s="538">
        <v>8384</v>
      </c>
      <c r="L22" s="538">
        <v>7708</v>
      </c>
      <c r="M22" s="538">
        <v>6857</v>
      </c>
      <c r="N22" s="538">
        <v>3946</v>
      </c>
      <c r="O22" s="538">
        <v>6233</v>
      </c>
      <c r="P22" s="538">
        <v>5015</v>
      </c>
      <c r="Q22" s="538" t="s">
        <v>385</v>
      </c>
      <c r="R22" s="542"/>
      <c r="S22" s="539"/>
    </row>
    <row r="23" spans="1:19" s="547" customFormat="1" ht="12" customHeight="1" x14ac:dyDescent="0.2">
      <c r="A23" s="543"/>
      <c r="B23" s="544"/>
      <c r="C23" s="1406" t="s">
        <v>286</v>
      </c>
      <c r="D23" s="1406"/>
      <c r="E23" s="538">
        <v>44181</v>
      </c>
      <c r="F23" s="538">
        <v>33558</v>
      </c>
      <c r="G23" s="538">
        <v>38502</v>
      </c>
      <c r="H23" s="538">
        <v>36333</v>
      </c>
      <c r="I23" s="538">
        <v>36875</v>
      </c>
      <c r="J23" s="538">
        <v>35926</v>
      </c>
      <c r="K23" s="538">
        <v>50503</v>
      </c>
      <c r="L23" s="538">
        <v>46007</v>
      </c>
      <c r="M23" s="538">
        <v>50027</v>
      </c>
      <c r="N23" s="538">
        <v>36993</v>
      </c>
      <c r="O23" s="538">
        <v>49222</v>
      </c>
      <c r="P23" s="538">
        <v>36201</v>
      </c>
      <c r="Q23" s="538" t="s">
        <v>385</v>
      </c>
      <c r="R23" s="548"/>
      <c r="S23" s="543"/>
    </row>
    <row r="24" spans="1:19" s="533" customFormat="1" ht="12.75" customHeight="1" x14ac:dyDescent="0.2">
      <c r="A24" s="539"/>
      <c r="B24" s="549"/>
      <c r="C24" s="541"/>
      <c r="D24" s="467" t="s">
        <v>335</v>
      </c>
      <c r="E24" s="157">
        <v>2581</v>
      </c>
      <c r="F24" s="157">
        <v>1428</v>
      </c>
      <c r="G24" s="157">
        <v>1520</v>
      </c>
      <c r="H24" s="157">
        <v>1618</v>
      </c>
      <c r="I24" s="157">
        <v>2049</v>
      </c>
      <c r="J24" s="157">
        <v>1457</v>
      </c>
      <c r="K24" s="157">
        <v>2086</v>
      </c>
      <c r="L24" s="157">
        <v>2918</v>
      </c>
      <c r="M24" s="157">
        <v>3083</v>
      </c>
      <c r="N24" s="157">
        <v>1743</v>
      </c>
      <c r="O24" s="157">
        <v>2183</v>
      </c>
      <c r="P24" s="157">
        <v>1542</v>
      </c>
      <c r="Q24" s="157" t="s">
        <v>385</v>
      </c>
      <c r="R24" s="542"/>
      <c r="S24" s="539"/>
    </row>
    <row r="25" spans="1:19" s="533" customFormat="1" ht="11.25" customHeight="1" x14ac:dyDescent="0.2">
      <c r="A25" s="539"/>
      <c r="B25" s="549"/>
      <c r="C25" s="541"/>
      <c r="D25" s="467" t="s">
        <v>215</v>
      </c>
      <c r="E25" s="157">
        <v>9200</v>
      </c>
      <c r="F25" s="157">
        <v>6878</v>
      </c>
      <c r="G25" s="157">
        <v>7998</v>
      </c>
      <c r="H25" s="157">
        <v>7078</v>
      </c>
      <c r="I25" s="157">
        <v>7152</v>
      </c>
      <c r="J25" s="157">
        <v>7236</v>
      </c>
      <c r="K25" s="157">
        <v>8012</v>
      </c>
      <c r="L25" s="157">
        <v>8726</v>
      </c>
      <c r="M25" s="157">
        <v>8411</v>
      </c>
      <c r="N25" s="157">
        <v>7658</v>
      </c>
      <c r="O25" s="157">
        <v>10405</v>
      </c>
      <c r="P25" s="157">
        <v>7914</v>
      </c>
      <c r="Q25" s="157" t="s">
        <v>385</v>
      </c>
      <c r="R25" s="542"/>
      <c r="S25" s="539"/>
    </row>
    <row r="26" spans="1:19" s="533" customFormat="1" ht="11.25" customHeight="1" x14ac:dyDescent="0.2">
      <c r="A26" s="539"/>
      <c r="B26" s="549"/>
      <c r="C26" s="541"/>
      <c r="D26" s="467" t="s">
        <v>163</v>
      </c>
      <c r="E26" s="157">
        <v>32185</v>
      </c>
      <c r="F26" s="157">
        <v>25117</v>
      </c>
      <c r="G26" s="157">
        <v>28822</v>
      </c>
      <c r="H26" s="157">
        <v>27493</v>
      </c>
      <c r="I26" s="157">
        <v>27534</v>
      </c>
      <c r="J26" s="157">
        <v>27105</v>
      </c>
      <c r="K26" s="157">
        <v>40227</v>
      </c>
      <c r="L26" s="157">
        <v>34179</v>
      </c>
      <c r="M26" s="157">
        <v>38316</v>
      </c>
      <c r="N26" s="157">
        <v>27456</v>
      </c>
      <c r="O26" s="157">
        <v>36415</v>
      </c>
      <c r="P26" s="157">
        <v>26555</v>
      </c>
      <c r="Q26" s="157" t="s">
        <v>385</v>
      </c>
      <c r="R26" s="542"/>
      <c r="S26" s="539"/>
    </row>
    <row r="27" spans="1:19" s="533" customFormat="1" ht="11.25" customHeight="1" x14ac:dyDescent="0.2">
      <c r="A27" s="539"/>
      <c r="B27" s="549"/>
      <c r="C27" s="541"/>
      <c r="D27" s="467" t="s">
        <v>216</v>
      </c>
      <c r="E27" s="157">
        <v>215</v>
      </c>
      <c r="F27" s="157">
        <v>135</v>
      </c>
      <c r="G27" s="157">
        <v>162</v>
      </c>
      <c r="H27" s="157">
        <v>144</v>
      </c>
      <c r="I27" s="157">
        <v>140</v>
      </c>
      <c r="J27" s="157">
        <v>128</v>
      </c>
      <c r="K27" s="157">
        <v>178</v>
      </c>
      <c r="L27" s="157">
        <v>184</v>
      </c>
      <c r="M27" s="157">
        <v>217</v>
      </c>
      <c r="N27" s="157">
        <v>136</v>
      </c>
      <c r="O27" s="157">
        <v>219</v>
      </c>
      <c r="P27" s="157">
        <v>190</v>
      </c>
      <c r="Q27" s="157" t="s">
        <v>385</v>
      </c>
      <c r="R27" s="542"/>
      <c r="S27" s="539"/>
    </row>
    <row r="28" spans="1:19" ht="10.5" customHeight="1" thickBot="1" x14ac:dyDescent="0.25">
      <c r="A28" s="2"/>
      <c r="B28" s="221"/>
      <c r="C28" s="550"/>
      <c r="D28" s="13"/>
      <c r="E28" s="709"/>
      <c r="F28" s="709"/>
      <c r="G28" s="709"/>
      <c r="H28" s="709"/>
      <c r="I28" s="534"/>
      <c r="J28" s="534"/>
      <c r="K28" s="534"/>
      <c r="L28" s="534"/>
      <c r="M28" s="534"/>
      <c r="N28" s="534"/>
      <c r="O28" s="534"/>
      <c r="P28" s="534"/>
      <c r="Q28" s="534"/>
      <c r="R28" s="1088"/>
      <c r="S28" s="2"/>
    </row>
    <row r="29" spans="1:19" ht="13.5" customHeight="1" thickBot="1" x14ac:dyDescent="0.25">
      <c r="A29" s="2"/>
      <c r="B29" s="221"/>
      <c r="C29" s="394" t="s">
        <v>217</v>
      </c>
      <c r="D29" s="536"/>
      <c r="E29" s="552"/>
      <c r="F29" s="552"/>
      <c r="G29" s="552"/>
      <c r="H29" s="552"/>
      <c r="I29" s="552"/>
      <c r="J29" s="552"/>
      <c r="K29" s="552"/>
      <c r="L29" s="552"/>
      <c r="M29" s="552"/>
      <c r="N29" s="552"/>
      <c r="O29" s="552"/>
      <c r="P29" s="552"/>
      <c r="Q29" s="553"/>
      <c r="R29" s="1088"/>
      <c r="S29" s="2"/>
    </row>
    <row r="30" spans="1:19" ht="9.75" customHeight="1" x14ac:dyDescent="0.2">
      <c r="A30" s="2"/>
      <c r="B30" s="221"/>
      <c r="C30" s="606" t="s">
        <v>78</v>
      </c>
      <c r="D30" s="13"/>
      <c r="E30" s="551"/>
      <c r="F30" s="551"/>
      <c r="G30" s="551"/>
      <c r="H30" s="551"/>
      <c r="I30" s="551"/>
      <c r="J30" s="551"/>
      <c r="K30" s="551"/>
      <c r="L30" s="551"/>
      <c r="M30" s="551"/>
      <c r="N30" s="551"/>
      <c r="O30" s="551"/>
      <c r="P30" s="554"/>
      <c r="Q30" s="554"/>
      <c r="R30" s="1088"/>
      <c r="S30" s="2"/>
    </row>
    <row r="31" spans="1:19" ht="15" customHeight="1" x14ac:dyDescent="0.2">
      <c r="A31" s="2"/>
      <c r="B31" s="221"/>
      <c r="C31" s="1406" t="s">
        <v>68</v>
      </c>
      <c r="D31" s="1406"/>
      <c r="E31" s="538">
        <v>15892</v>
      </c>
      <c r="F31" s="538">
        <v>10977</v>
      </c>
      <c r="G31" s="538">
        <v>17074</v>
      </c>
      <c r="H31" s="538">
        <v>13680</v>
      </c>
      <c r="I31" s="538">
        <v>11482</v>
      </c>
      <c r="J31" s="538">
        <v>10444</v>
      </c>
      <c r="K31" s="538">
        <v>11987</v>
      </c>
      <c r="L31" s="538">
        <v>15068</v>
      </c>
      <c r="M31" s="538">
        <v>10233</v>
      </c>
      <c r="N31" s="538">
        <v>6984</v>
      </c>
      <c r="O31" s="538">
        <v>13298</v>
      </c>
      <c r="P31" s="538">
        <v>10877</v>
      </c>
      <c r="Q31" s="538">
        <v>15030</v>
      </c>
      <c r="R31" s="1088"/>
      <c r="S31" s="2"/>
    </row>
    <row r="32" spans="1:19" ht="12" customHeight="1" x14ac:dyDescent="0.2">
      <c r="A32" s="2"/>
      <c r="B32" s="221"/>
      <c r="C32" s="472"/>
      <c r="D32" s="461" t="s">
        <v>187</v>
      </c>
      <c r="E32" s="157">
        <v>3987</v>
      </c>
      <c r="F32" s="157">
        <v>2239</v>
      </c>
      <c r="G32" s="157">
        <v>5286</v>
      </c>
      <c r="H32" s="157">
        <v>3990</v>
      </c>
      <c r="I32" s="157">
        <v>3167</v>
      </c>
      <c r="J32" s="157">
        <v>2369</v>
      </c>
      <c r="K32" s="157">
        <v>3456</v>
      </c>
      <c r="L32" s="157">
        <v>4311</v>
      </c>
      <c r="M32" s="157">
        <v>2868</v>
      </c>
      <c r="N32" s="157">
        <v>1757</v>
      </c>
      <c r="O32" s="157">
        <v>3621</v>
      </c>
      <c r="P32" s="157">
        <v>2822</v>
      </c>
      <c r="Q32" s="157">
        <v>4105</v>
      </c>
      <c r="R32" s="1088"/>
      <c r="S32" s="2"/>
    </row>
    <row r="33" spans="1:19" ht="12" customHeight="1" x14ac:dyDescent="0.2">
      <c r="A33" s="2"/>
      <c r="B33" s="221"/>
      <c r="C33" s="472"/>
      <c r="D33" s="461" t="s">
        <v>188</v>
      </c>
      <c r="E33" s="157">
        <v>5576</v>
      </c>
      <c r="F33" s="157">
        <v>3257</v>
      </c>
      <c r="G33" s="157">
        <v>5156</v>
      </c>
      <c r="H33" s="157">
        <v>4355</v>
      </c>
      <c r="I33" s="157">
        <v>3644</v>
      </c>
      <c r="J33" s="157">
        <v>4187</v>
      </c>
      <c r="K33" s="157">
        <v>4370</v>
      </c>
      <c r="L33" s="157">
        <v>4114</v>
      </c>
      <c r="M33" s="157">
        <v>2860</v>
      </c>
      <c r="N33" s="157">
        <v>2118</v>
      </c>
      <c r="O33" s="157">
        <v>4618</v>
      </c>
      <c r="P33" s="157">
        <v>3511</v>
      </c>
      <c r="Q33" s="157" t="s">
        <v>385</v>
      </c>
      <c r="R33" s="1088"/>
      <c r="S33" s="2"/>
    </row>
    <row r="34" spans="1:19" ht="12" customHeight="1" x14ac:dyDescent="0.2">
      <c r="A34" s="2"/>
      <c r="B34" s="221"/>
      <c r="C34" s="472"/>
      <c r="D34" s="461" t="s">
        <v>59</v>
      </c>
      <c r="E34" s="157">
        <v>2212</v>
      </c>
      <c r="F34" s="157">
        <v>1349</v>
      </c>
      <c r="G34" s="157">
        <v>2473</v>
      </c>
      <c r="H34" s="157">
        <v>2019</v>
      </c>
      <c r="I34" s="157">
        <v>1928</v>
      </c>
      <c r="J34" s="157">
        <v>1446</v>
      </c>
      <c r="K34" s="157">
        <v>1858</v>
      </c>
      <c r="L34" s="157">
        <v>2736</v>
      </c>
      <c r="M34" s="157">
        <v>1876</v>
      </c>
      <c r="N34" s="157">
        <v>1241</v>
      </c>
      <c r="O34" s="157">
        <v>2044</v>
      </c>
      <c r="P34" s="157">
        <v>1510</v>
      </c>
      <c r="Q34" s="157" t="s">
        <v>385</v>
      </c>
      <c r="R34" s="1088"/>
      <c r="S34" s="2"/>
    </row>
    <row r="35" spans="1:19" ht="12" customHeight="1" x14ac:dyDescent="0.2">
      <c r="A35" s="2"/>
      <c r="B35" s="221"/>
      <c r="C35" s="472"/>
      <c r="D35" s="461" t="s">
        <v>190</v>
      </c>
      <c r="E35" s="157">
        <v>1892</v>
      </c>
      <c r="F35" s="157">
        <v>2082</v>
      </c>
      <c r="G35" s="157">
        <v>2088</v>
      </c>
      <c r="H35" s="157">
        <v>1806</v>
      </c>
      <c r="I35" s="157">
        <v>1679</v>
      </c>
      <c r="J35" s="157">
        <v>1489</v>
      </c>
      <c r="K35" s="157">
        <v>1296</v>
      </c>
      <c r="L35" s="157">
        <v>1962</v>
      </c>
      <c r="M35" s="157">
        <v>1741</v>
      </c>
      <c r="N35" s="157">
        <v>1214</v>
      </c>
      <c r="O35" s="157">
        <v>1715</v>
      </c>
      <c r="P35" s="157">
        <v>1076</v>
      </c>
      <c r="Q35" s="157" t="s">
        <v>385</v>
      </c>
      <c r="R35" s="1088"/>
      <c r="S35" s="2"/>
    </row>
    <row r="36" spans="1:19" ht="12" customHeight="1" x14ac:dyDescent="0.2">
      <c r="A36" s="2"/>
      <c r="B36" s="221"/>
      <c r="C36" s="472"/>
      <c r="D36" s="461" t="s">
        <v>191</v>
      </c>
      <c r="E36" s="157">
        <v>1743</v>
      </c>
      <c r="F36" s="157">
        <v>1661</v>
      </c>
      <c r="G36" s="157">
        <v>1457</v>
      </c>
      <c r="H36" s="157">
        <v>854</v>
      </c>
      <c r="I36" s="157">
        <v>616</v>
      </c>
      <c r="J36" s="157">
        <v>508</v>
      </c>
      <c r="K36" s="157">
        <v>576</v>
      </c>
      <c r="L36" s="157">
        <v>1406</v>
      </c>
      <c r="M36" s="157">
        <v>493</v>
      </c>
      <c r="N36" s="157">
        <v>389</v>
      </c>
      <c r="O36" s="157">
        <v>806</v>
      </c>
      <c r="P36" s="157">
        <v>1587</v>
      </c>
      <c r="Q36" s="157">
        <v>2009</v>
      </c>
      <c r="R36" s="1088"/>
      <c r="S36" s="2"/>
    </row>
    <row r="37" spans="1:19" ht="12" customHeight="1" x14ac:dyDescent="0.2">
      <c r="A37" s="2"/>
      <c r="B37" s="221"/>
      <c r="C37" s="472"/>
      <c r="D37" s="461" t="s">
        <v>130</v>
      </c>
      <c r="E37" s="157">
        <v>240</v>
      </c>
      <c r="F37" s="157">
        <v>160</v>
      </c>
      <c r="G37" s="157">
        <v>344</v>
      </c>
      <c r="H37" s="157">
        <v>298</v>
      </c>
      <c r="I37" s="157">
        <v>213</v>
      </c>
      <c r="J37" s="157">
        <v>204</v>
      </c>
      <c r="K37" s="157">
        <v>190</v>
      </c>
      <c r="L37" s="157">
        <v>209</v>
      </c>
      <c r="M37" s="157">
        <v>160</v>
      </c>
      <c r="N37" s="157">
        <v>95</v>
      </c>
      <c r="O37" s="157">
        <v>200</v>
      </c>
      <c r="P37" s="157">
        <v>148</v>
      </c>
      <c r="Q37" s="157">
        <v>236</v>
      </c>
      <c r="R37" s="1088"/>
      <c r="S37" s="2"/>
    </row>
    <row r="38" spans="1:19" ht="12" customHeight="1" x14ac:dyDescent="0.2">
      <c r="A38" s="2"/>
      <c r="B38" s="221"/>
      <c r="C38" s="472"/>
      <c r="D38" s="461" t="s">
        <v>131</v>
      </c>
      <c r="E38" s="157">
        <v>242</v>
      </c>
      <c r="F38" s="157">
        <v>229</v>
      </c>
      <c r="G38" s="157">
        <v>270</v>
      </c>
      <c r="H38" s="157">
        <v>358</v>
      </c>
      <c r="I38" s="157">
        <v>235</v>
      </c>
      <c r="J38" s="157">
        <v>241</v>
      </c>
      <c r="K38" s="157">
        <v>241</v>
      </c>
      <c r="L38" s="157">
        <v>330</v>
      </c>
      <c r="M38" s="157">
        <v>235</v>
      </c>
      <c r="N38" s="157">
        <v>170</v>
      </c>
      <c r="O38" s="157">
        <v>294</v>
      </c>
      <c r="P38" s="157">
        <v>223</v>
      </c>
      <c r="Q38" s="157">
        <v>265</v>
      </c>
      <c r="R38" s="1088"/>
      <c r="S38" s="2"/>
    </row>
    <row r="39" spans="1:19" ht="15" customHeight="1" x14ac:dyDescent="0.2">
      <c r="A39" s="2"/>
      <c r="B39" s="221"/>
      <c r="C39" s="472"/>
      <c r="D39" s="467" t="s">
        <v>335</v>
      </c>
      <c r="E39" s="157">
        <v>1123</v>
      </c>
      <c r="F39" s="157">
        <v>1075</v>
      </c>
      <c r="G39" s="157">
        <v>1296</v>
      </c>
      <c r="H39" s="157">
        <v>554</v>
      </c>
      <c r="I39" s="157">
        <v>435</v>
      </c>
      <c r="J39" s="157">
        <v>557</v>
      </c>
      <c r="K39" s="157">
        <v>395</v>
      </c>
      <c r="L39" s="157">
        <v>1108</v>
      </c>
      <c r="M39" s="157">
        <v>1212</v>
      </c>
      <c r="N39" s="157">
        <v>1023</v>
      </c>
      <c r="O39" s="157">
        <v>1086</v>
      </c>
      <c r="P39" s="157">
        <v>519</v>
      </c>
      <c r="Q39" s="157" t="s">
        <v>385</v>
      </c>
      <c r="R39" s="1088"/>
      <c r="S39" s="2"/>
    </row>
    <row r="40" spans="1:19" ht="12" customHeight="1" x14ac:dyDescent="0.2">
      <c r="A40" s="2"/>
      <c r="B40" s="221"/>
      <c r="C40" s="472"/>
      <c r="D40" s="467" t="s">
        <v>215</v>
      </c>
      <c r="E40" s="157">
        <v>4086</v>
      </c>
      <c r="F40" s="157">
        <v>2249</v>
      </c>
      <c r="G40" s="157">
        <v>4385</v>
      </c>
      <c r="H40" s="157">
        <v>3927</v>
      </c>
      <c r="I40" s="157">
        <v>3496</v>
      </c>
      <c r="J40" s="157">
        <v>2443</v>
      </c>
      <c r="K40" s="157">
        <v>3629</v>
      </c>
      <c r="L40" s="157">
        <v>4226</v>
      </c>
      <c r="M40" s="157">
        <v>2824</v>
      </c>
      <c r="N40" s="157">
        <v>1588</v>
      </c>
      <c r="O40" s="157">
        <v>3694</v>
      </c>
      <c r="P40" s="157">
        <v>2946</v>
      </c>
      <c r="Q40" s="157" t="s">
        <v>385</v>
      </c>
      <c r="R40" s="1088"/>
      <c r="S40" s="2"/>
    </row>
    <row r="41" spans="1:19" ht="12" customHeight="1" x14ac:dyDescent="0.2">
      <c r="A41" s="2"/>
      <c r="B41" s="221"/>
      <c r="C41" s="472"/>
      <c r="D41" s="467" t="s">
        <v>163</v>
      </c>
      <c r="E41" s="157">
        <v>10682</v>
      </c>
      <c r="F41" s="157">
        <v>7651</v>
      </c>
      <c r="G41" s="157">
        <v>11391</v>
      </c>
      <c r="H41" s="157">
        <v>9198</v>
      </c>
      <c r="I41" s="157">
        <v>7549</v>
      </c>
      <c r="J41" s="157">
        <v>7442</v>
      </c>
      <c r="K41" s="157">
        <v>7963</v>
      </c>
      <c r="L41" s="157">
        <v>9733</v>
      </c>
      <c r="M41" s="157">
        <v>6197</v>
      </c>
      <c r="N41" s="157">
        <v>4373</v>
      </c>
      <c r="O41" s="157">
        <v>8518</v>
      </c>
      <c r="P41" s="157">
        <v>7412</v>
      </c>
      <c r="Q41" s="157" t="s">
        <v>385</v>
      </c>
      <c r="R41" s="1088"/>
      <c r="S41" s="2"/>
    </row>
    <row r="42" spans="1:19" ht="11.25" customHeight="1" x14ac:dyDescent="0.2">
      <c r="A42" s="2"/>
      <c r="B42" s="221"/>
      <c r="C42" s="472"/>
      <c r="D42" s="467" t="s">
        <v>216</v>
      </c>
      <c r="E42" s="765">
        <v>1</v>
      </c>
      <c r="F42" s="765">
        <v>2</v>
      </c>
      <c r="G42" s="765">
        <v>2</v>
      </c>
      <c r="H42" s="765">
        <v>1</v>
      </c>
      <c r="I42" s="765">
        <v>2</v>
      </c>
      <c r="J42" s="765">
        <v>2</v>
      </c>
      <c r="K42" s="765">
        <v>0</v>
      </c>
      <c r="L42" s="765">
        <v>1</v>
      </c>
      <c r="M42" s="765">
        <v>0</v>
      </c>
      <c r="N42" s="765">
        <v>0</v>
      </c>
      <c r="O42" s="765">
        <v>0</v>
      </c>
      <c r="P42" s="765">
        <v>0</v>
      </c>
      <c r="Q42" s="765" t="s">
        <v>385</v>
      </c>
      <c r="R42" s="1088"/>
      <c r="S42" s="2"/>
    </row>
    <row r="43" spans="1:19" ht="15" customHeight="1" x14ac:dyDescent="0.2">
      <c r="A43" s="2"/>
      <c r="B43" s="221"/>
      <c r="C43" s="1089" t="s">
        <v>287</v>
      </c>
      <c r="D43" s="1089"/>
      <c r="E43" s="148"/>
      <c r="F43" s="157"/>
      <c r="G43" s="157"/>
      <c r="H43" s="157"/>
      <c r="I43" s="157"/>
      <c r="J43" s="157"/>
      <c r="K43" s="157"/>
      <c r="L43" s="157"/>
      <c r="M43" s="157"/>
      <c r="N43" s="157"/>
      <c r="O43" s="157"/>
      <c r="P43" s="157"/>
      <c r="Q43" s="157"/>
      <c r="R43" s="1088"/>
      <c r="S43" s="2"/>
    </row>
    <row r="44" spans="1:19" ht="12" customHeight="1" x14ac:dyDescent="0.2">
      <c r="A44" s="2"/>
      <c r="B44" s="221"/>
      <c r="C44" s="472"/>
      <c r="D44" s="717" t="s">
        <v>600</v>
      </c>
      <c r="E44" s="157">
        <v>1650</v>
      </c>
      <c r="F44" s="157">
        <v>1209</v>
      </c>
      <c r="G44" s="157">
        <v>2175</v>
      </c>
      <c r="H44" s="157">
        <v>1930</v>
      </c>
      <c r="I44" s="157">
        <v>1816</v>
      </c>
      <c r="J44" s="157">
        <v>2436</v>
      </c>
      <c r="K44" s="157">
        <v>1729</v>
      </c>
      <c r="L44" s="157">
        <v>1770</v>
      </c>
      <c r="M44" s="157">
        <v>1340</v>
      </c>
      <c r="N44" s="157">
        <v>824</v>
      </c>
      <c r="O44" s="157">
        <v>2239</v>
      </c>
      <c r="P44" s="157">
        <v>1511</v>
      </c>
      <c r="Q44" s="157" t="s">
        <v>385</v>
      </c>
      <c r="R44" s="1088"/>
      <c r="S44" s="2"/>
    </row>
    <row r="45" spans="1:19" ht="12" customHeight="1" x14ac:dyDescent="0.2">
      <c r="A45" s="2"/>
      <c r="B45" s="221"/>
      <c r="C45" s="472"/>
      <c r="D45" s="717" t="s">
        <v>602</v>
      </c>
      <c r="E45" s="157">
        <v>1559</v>
      </c>
      <c r="F45" s="157">
        <v>1237</v>
      </c>
      <c r="G45" s="157">
        <v>1735</v>
      </c>
      <c r="H45" s="157">
        <v>1299</v>
      </c>
      <c r="I45" s="157">
        <v>809</v>
      </c>
      <c r="J45" s="157">
        <v>678</v>
      </c>
      <c r="K45" s="157">
        <v>956</v>
      </c>
      <c r="L45" s="157">
        <v>1062</v>
      </c>
      <c r="M45" s="157">
        <v>614</v>
      </c>
      <c r="N45" s="157">
        <v>415</v>
      </c>
      <c r="O45" s="157">
        <v>819</v>
      </c>
      <c r="P45" s="157">
        <v>1126</v>
      </c>
      <c r="Q45" s="157" t="s">
        <v>385</v>
      </c>
      <c r="R45" s="1088"/>
      <c r="S45" s="2"/>
    </row>
    <row r="46" spans="1:19" ht="12" customHeight="1" x14ac:dyDescent="0.2">
      <c r="A46" s="2"/>
      <c r="B46" s="221"/>
      <c r="C46" s="472"/>
      <c r="D46" s="717" t="s">
        <v>601</v>
      </c>
      <c r="E46" s="157">
        <v>773</v>
      </c>
      <c r="F46" s="157">
        <v>680</v>
      </c>
      <c r="G46" s="157">
        <v>835</v>
      </c>
      <c r="H46" s="157">
        <v>617</v>
      </c>
      <c r="I46" s="157">
        <v>529</v>
      </c>
      <c r="J46" s="157">
        <v>433</v>
      </c>
      <c r="K46" s="157">
        <v>385</v>
      </c>
      <c r="L46" s="157">
        <v>414</v>
      </c>
      <c r="M46" s="157">
        <v>293</v>
      </c>
      <c r="N46" s="157">
        <v>209</v>
      </c>
      <c r="O46" s="157">
        <v>456</v>
      </c>
      <c r="P46" s="157">
        <v>706</v>
      </c>
      <c r="Q46" s="157" t="s">
        <v>385</v>
      </c>
      <c r="R46" s="1088"/>
      <c r="S46" s="2"/>
    </row>
    <row r="47" spans="1:19" ht="12" customHeight="1" x14ac:dyDescent="0.2">
      <c r="A47" s="2"/>
      <c r="B47" s="221"/>
      <c r="C47" s="472"/>
      <c r="D47" s="717" t="s">
        <v>604</v>
      </c>
      <c r="E47" s="157">
        <v>861</v>
      </c>
      <c r="F47" s="157">
        <v>486</v>
      </c>
      <c r="G47" s="157">
        <v>924</v>
      </c>
      <c r="H47" s="157">
        <v>906</v>
      </c>
      <c r="I47" s="157">
        <v>964</v>
      </c>
      <c r="J47" s="157">
        <v>551</v>
      </c>
      <c r="K47" s="157">
        <v>663</v>
      </c>
      <c r="L47" s="157">
        <v>1155</v>
      </c>
      <c r="M47" s="157">
        <v>561</v>
      </c>
      <c r="N47" s="157">
        <v>299</v>
      </c>
      <c r="O47" s="157">
        <v>989</v>
      </c>
      <c r="P47" s="157">
        <v>647</v>
      </c>
      <c r="Q47" s="157" t="s">
        <v>385</v>
      </c>
      <c r="R47" s="1088"/>
      <c r="S47" s="2"/>
    </row>
    <row r="48" spans="1:19" ht="12" customHeight="1" x14ac:dyDescent="0.2">
      <c r="A48" s="2"/>
      <c r="B48" s="221"/>
      <c r="C48" s="472"/>
      <c r="D48" s="717" t="s">
        <v>599</v>
      </c>
      <c r="E48" s="157">
        <v>971</v>
      </c>
      <c r="F48" s="157">
        <v>739</v>
      </c>
      <c r="G48" s="157">
        <v>1228</v>
      </c>
      <c r="H48" s="157">
        <v>1047</v>
      </c>
      <c r="I48" s="157">
        <v>774</v>
      </c>
      <c r="J48" s="157">
        <v>748</v>
      </c>
      <c r="K48" s="157">
        <v>807</v>
      </c>
      <c r="L48" s="157">
        <v>1087</v>
      </c>
      <c r="M48" s="157">
        <v>714</v>
      </c>
      <c r="N48" s="157">
        <v>494</v>
      </c>
      <c r="O48" s="157">
        <v>594</v>
      </c>
      <c r="P48" s="157">
        <v>609</v>
      </c>
      <c r="Q48" s="157" t="s">
        <v>385</v>
      </c>
      <c r="R48" s="1088"/>
      <c r="S48" s="2"/>
    </row>
    <row r="49" spans="1:22" ht="15" customHeight="1" x14ac:dyDescent="0.2">
      <c r="A49" s="2"/>
      <c r="B49" s="221"/>
      <c r="C49" s="1406" t="s">
        <v>218</v>
      </c>
      <c r="D49" s="1406"/>
      <c r="E49" s="470">
        <v>31.253933291378228</v>
      </c>
      <c r="F49" s="470">
        <v>29.112077653423857</v>
      </c>
      <c r="G49" s="470">
        <v>39.184816285314298</v>
      </c>
      <c r="H49" s="470">
        <v>33.199048682230739</v>
      </c>
      <c r="I49" s="470">
        <v>26.483681236304925</v>
      </c>
      <c r="J49" s="470">
        <v>24.518734153441638</v>
      </c>
      <c r="K49" s="470">
        <v>20.35593594511522</v>
      </c>
      <c r="L49" s="470">
        <v>28.05175463092246</v>
      </c>
      <c r="M49" s="470">
        <v>17.989241262921034</v>
      </c>
      <c r="N49" s="470">
        <v>17.059527589828768</v>
      </c>
      <c r="O49" s="470">
        <v>23.979803444234062</v>
      </c>
      <c r="P49" s="470">
        <v>26.390236801242235</v>
      </c>
      <c r="Q49" s="470">
        <v>35.240328253223922</v>
      </c>
      <c r="R49" s="1088"/>
      <c r="S49" s="2"/>
    </row>
    <row r="50" spans="1:22" ht="11.25" customHeight="1" thickBot="1" x14ac:dyDescent="0.25">
      <c r="A50" s="2"/>
      <c r="B50" s="221"/>
      <c r="C50" s="555"/>
      <c r="D50" s="1088"/>
      <c r="E50" s="709"/>
      <c r="F50" s="709"/>
      <c r="G50" s="709"/>
      <c r="H50" s="709"/>
      <c r="I50" s="709"/>
      <c r="J50" s="709"/>
      <c r="K50" s="709"/>
      <c r="L50" s="709"/>
      <c r="M50" s="709"/>
      <c r="N50" s="709"/>
      <c r="O50" s="709"/>
      <c r="P50" s="534"/>
      <c r="Q50" s="534"/>
      <c r="R50" s="1088"/>
      <c r="S50" s="2"/>
    </row>
    <row r="51" spans="1:22" s="7" customFormat="1" ht="13.5" customHeight="1" thickBot="1" x14ac:dyDescent="0.25">
      <c r="A51" s="6"/>
      <c r="B51" s="220"/>
      <c r="C51" s="1093" t="s">
        <v>219</v>
      </c>
      <c r="D51" s="536"/>
      <c r="E51" s="536"/>
      <c r="F51" s="536"/>
      <c r="G51" s="536"/>
      <c r="H51" s="536"/>
      <c r="I51" s="536"/>
      <c r="J51" s="536"/>
      <c r="K51" s="536"/>
      <c r="L51" s="536"/>
      <c r="M51" s="536"/>
      <c r="N51" s="536"/>
      <c r="O51" s="536"/>
      <c r="P51" s="536"/>
      <c r="Q51" s="537"/>
      <c r="R51" s="1088"/>
      <c r="S51" s="6"/>
    </row>
    <row r="52" spans="1:22" ht="9.75" customHeight="1" x14ac:dyDescent="0.2">
      <c r="A52" s="2"/>
      <c r="B52" s="221"/>
      <c r="C52" s="606" t="s">
        <v>78</v>
      </c>
      <c r="D52" s="556"/>
      <c r="E52" s="551"/>
      <c r="F52" s="551"/>
      <c r="G52" s="551"/>
      <c r="H52" s="551"/>
      <c r="I52" s="551"/>
      <c r="J52" s="551"/>
      <c r="K52" s="551"/>
      <c r="L52" s="551"/>
      <c r="M52" s="551"/>
      <c r="N52" s="551"/>
      <c r="O52" s="551"/>
      <c r="P52" s="554"/>
      <c r="Q52" s="554"/>
      <c r="R52" s="1088"/>
      <c r="S52" s="2"/>
    </row>
    <row r="53" spans="1:22" ht="15" customHeight="1" x14ac:dyDescent="0.2">
      <c r="A53" s="2"/>
      <c r="B53" s="221"/>
      <c r="C53" s="1406" t="s">
        <v>68</v>
      </c>
      <c r="D53" s="1406"/>
      <c r="E53" s="538">
        <v>9180</v>
      </c>
      <c r="F53" s="538">
        <v>7817</v>
      </c>
      <c r="G53" s="538">
        <v>8829</v>
      </c>
      <c r="H53" s="538">
        <v>8083</v>
      </c>
      <c r="I53" s="538">
        <v>6946</v>
      </c>
      <c r="J53" s="538">
        <v>7019</v>
      </c>
      <c r="K53" s="538">
        <v>7960</v>
      </c>
      <c r="L53" s="538">
        <v>7718</v>
      </c>
      <c r="M53" s="538">
        <v>7407</v>
      </c>
      <c r="N53" s="538">
        <v>5263</v>
      </c>
      <c r="O53" s="538">
        <v>7928</v>
      </c>
      <c r="P53" s="538">
        <v>6767</v>
      </c>
      <c r="Q53" s="538">
        <v>8774</v>
      </c>
      <c r="R53" s="1088"/>
      <c r="S53" s="2"/>
    </row>
    <row r="54" spans="1:22" ht="11.25" customHeight="1" x14ac:dyDescent="0.2">
      <c r="A54" s="2"/>
      <c r="B54" s="221"/>
      <c r="C54" s="472"/>
      <c r="D54" s="93" t="s">
        <v>335</v>
      </c>
      <c r="E54" s="176">
        <v>450</v>
      </c>
      <c r="F54" s="176">
        <v>761</v>
      </c>
      <c r="G54" s="176">
        <v>915</v>
      </c>
      <c r="H54" s="157">
        <v>241</v>
      </c>
      <c r="I54" s="157">
        <v>196</v>
      </c>
      <c r="J54" s="157">
        <v>287</v>
      </c>
      <c r="K54" s="157">
        <v>203</v>
      </c>
      <c r="L54" s="157">
        <v>243</v>
      </c>
      <c r="M54" s="157">
        <v>626</v>
      </c>
      <c r="N54" s="157">
        <v>193</v>
      </c>
      <c r="O54" s="157">
        <v>418</v>
      </c>
      <c r="P54" s="157">
        <v>267</v>
      </c>
      <c r="Q54" s="157" t="s">
        <v>385</v>
      </c>
      <c r="R54" s="1088"/>
      <c r="S54" s="2"/>
    </row>
    <row r="55" spans="1:22" ht="11.25" customHeight="1" x14ac:dyDescent="0.2">
      <c r="A55" s="2"/>
      <c r="B55" s="221"/>
      <c r="C55" s="472"/>
      <c r="D55" s="93" t="s">
        <v>215</v>
      </c>
      <c r="E55" s="176">
        <v>2488</v>
      </c>
      <c r="F55" s="176">
        <v>1609</v>
      </c>
      <c r="G55" s="176">
        <v>2035</v>
      </c>
      <c r="H55" s="157">
        <v>1935</v>
      </c>
      <c r="I55" s="157">
        <v>1815</v>
      </c>
      <c r="J55" s="157">
        <v>1340</v>
      </c>
      <c r="K55" s="157">
        <v>2136</v>
      </c>
      <c r="L55" s="157">
        <v>2314</v>
      </c>
      <c r="M55" s="157">
        <v>2095</v>
      </c>
      <c r="N55" s="157">
        <v>1327</v>
      </c>
      <c r="O55" s="157">
        <v>1863</v>
      </c>
      <c r="P55" s="157">
        <v>1733</v>
      </c>
      <c r="Q55" s="157" t="s">
        <v>385</v>
      </c>
      <c r="R55" s="1088"/>
      <c r="S55" s="2"/>
    </row>
    <row r="56" spans="1:22" ht="11.25" customHeight="1" x14ac:dyDescent="0.2">
      <c r="A56" s="2"/>
      <c r="B56" s="221"/>
      <c r="C56" s="472"/>
      <c r="D56" s="93" t="s">
        <v>163</v>
      </c>
      <c r="E56" s="176">
        <v>6242</v>
      </c>
      <c r="F56" s="176">
        <v>5445</v>
      </c>
      <c r="G56" s="176">
        <v>5876</v>
      </c>
      <c r="H56" s="157">
        <v>5906</v>
      </c>
      <c r="I56" s="157">
        <v>4934</v>
      </c>
      <c r="J56" s="157">
        <v>5392</v>
      </c>
      <c r="K56" s="157">
        <v>5621</v>
      </c>
      <c r="L56" s="157">
        <v>5161</v>
      </c>
      <c r="M56" s="157">
        <v>4684</v>
      </c>
      <c r="N56" s="157">
        <v>3743</v>
      </c>
      <c r="O56" s="157">
        <v>5646</v>
      </c>
      <c r="P56" s="157">
        <v>4767</v>
      </c>
      <c r="Q56" s="157" t="s">
        <v>385</v>
      </c>
      <c r="R56" s="1088"/>
      <c r="S56" s="2"/>
    </row>
    <row r="57" spans="1:22" ht="11.25" customHeight="1" x14ac:dyDescent="0.2">
      <c r="A57" s="2"/>
      <c r="B57" s="221"/>
      <c r="C57" s="472"/>
      <c r="D57" s="93" t="s">
        <v>216</v>
      </c>
      <c r="E57" s="765">
        <v>0</v>
      </c>
      <c r="F57" s="765">
        <v>2</v>
      </c>
      <c r="G57" s="765">
        <v>3</v>
      </c>
      <c r="H57" s="765">
        <v>1</v>
      </c>
      <c r="I57" s="765">
        <v>1</v>
      </c>
      <c r="J57" s="765">
        <v>0</v>
      </c>
      <c r="K57" s="765">
        <v>0</v>
      </c>
      <c r="L57" s="765">
        <v>0</v>
      </c>
      <c r="M57" s="765">
        <v>2</v>
      </c>
      <c r="N57" s="765">
        <v>0</v>
      </c>
      <c r="O57" s="765">
        <v>1</v>
      </c>
      <c r="P57" s="765">
        <v>0</v>
      </c>
      <c r="Q57" s="765" t="s">
        <v>385</v>
      </c>
      <c r="R57" s="1088"/>
      <c r="S57" s="2"/>
      <c r="V57" s="533"/>
    </row>
    <row r="58" spans="1:22" ht="12.75" hidden="1" customHeight="1" x14ac:dyDescent="0.2">
      <c r="A58" s="2"/>
      <c r="B58" s="221"/>
      <c r="C58" s="472"/>
      <c r="D58" s="200" t="s">
        <v>187</v>
      </c>
      <c r="E58" s="157">
        <v>2306</v>
      </c>
      <c r="F58" s="157">
        <v>1606</v>
      </c>
      <c r="G58" s="157">
        <v>2487</v>
      </c>
      <c r="H58" s="157">
        <v>2409</v>
      </c>
      <c r="I58" s="157">
        <v>1883</v>
      </c>
      <c r="J58" s="157">
        <v>1569</v>
      </c>
      <c r="K58" s="157">
        <v>2421</v>
      </c>
      <c r="L58" s="157">
        <v>2270</v>
      </c>
      <c r="M58" s="157">
        <v>2594</v>
      </c>
      <c r="N58" s="157">
        <v>1638</v>
      </c>
      <c r="O58" s="157">
        <v>2409</v>
      </c>
      <c r="P58" s="157">
        <v>2045</v>
      </c>
      <c r="Q58" s="157">
        <v>2626</v>
      </c>
      <c r="R58" s="1088"/>
      <c r="S58" s="2"/>
    </row>
    <row r="59" spans="1:22" ht="12.75" hidden="1" customHeight="1" x14ac:dyDescent="0.2">
      <c r="A59" s="2"/>
      <c r="B59" s="221"/>
      <c r="C59" s="472"/>
      <c r="D59" s="200" t="s">
        <v>188</v>
      </c>
      <c r="E59" s="157">
        <v>3124</v>
      </c>
      <c r="F59" s="157">
        <v>2499</v>
      </c>
      <c r="G59" s="157">
        <v>3076</v>
      </c>
      <c r="H59" s="157">
        <v>2828</v>
      </c>
      <c r="I59" s="157">
        <v>2522</v>
      </c>
      <c r="J59" s="157">
        <v>3054</v>
      </c>
      <c r="K59" s="157">
        <v>3073</v>
      </c>
      <c r="L59" s="157">
        <v>2623</v>
      </c>
      <c r="M59" s="157">
        <v>2064</v>
      </c>
      <c r="N59" s="157">
        <v>1716</v>
      </c>
      <c r="O59" s="157">
        <v>3204</v>
      </c>
      <c r="P59" s="157">
        <v>2211</v>
      </c>
      <c r="Q59" s="157" t="s">
        <v>385</v>
      </c>
      <c r="R59" s="1088"/>
      <c r="S59" s="2"/>
    </row>
    <row r="60" spans="1:22" ht="12.75" hidden="1" customHeight="1" x14ac:dyDescent="0.2">
      <c r="A60" s="2"/>
      <c r="B60" s="221"/>
      <c r="C60" s="472"/>
      <c r="D60" s="200" t="s">
        <v>59</v>
      </c>
      <c r="E60" s="157">
        <v>1340</v>
      </c>
      <c r="F60" s="157">
        <v>930</v>
      </c>
      <c r="G60" s="157">
        <v>998</v>
      </c>
      <c r="H60" s="157">
        <v>1015</v>
      </c>
      <c r="I60" s="157">
        <v>1031</v>
      </c>
      <c r="J60" s="157">
        <v>949</v>
      </c>
      <c r="K60" s="157">
        <v>1190</v>
      </c>
      <c r="L60" s="157">
        <v>1347</v>
      </c>
      <c r="M60" s="157">
        <v>1129</v>
      </c>
      <c r="N60" s="157">
        <v>1069</v>
      </c>
      <c r="O60" s="157">
        <v>1104</v>
      </c>
      <c r="P60" s="157">
        <v>750</v>
      </c>
      <c r="Q60" s="157" t="s">
        <v>385</v>
      </c>
      <c r="R60" s="1088"/>
      <c r="S60" s="2"/>
    </row>
    <row r="61" spans="1:22" ht="12.75" hidden="1" customHeight="1" x14ac:dyDescent="0.2">
      <c r="A61" s="2"/>
      <c r="B61" s="221"/>
      <c r="C61" s="472"/>
      <c r="D61" s="200" t="s">
        <v>190</v>
      </c>
      <c r="E61" s="157">
        <v>1040</v>
      </c>
      <c r="F61" s="157">
        <v>1291</v>
      </c>
      <c r="G61" s="157">
        <v>1022</v>
      </c>
      <c r="H61" s="157">
        <v>904</v>
      </c>
      <c r="I61" s="157">
        <v>907</v>
      </c>
      <c r="J61" s="157">
        <v>868</v>
      </c>
      <c r="K61" s="157">
        <v>793</v>
      </c>
      <c r="L61" s="157">
        <v>920</v>
      </c>
      <c r="M61" s="157">
        <v>1056</v>
      </c>
      <c r="N61" s="157">
        <v>421</v>
      </c>
      <c r="O61" s="157">
        <v>660</v>
      </c>
      <c r="P61" s="157">
        <v>638</v>
      </c>
      <c r="Q61" s="157" t="s">
        <v>385</v>
      </c>
      <c r="R61" s="1088"/>
      <c r="S61" s="2"/>
    </row>
    <row r="62" spans="1:22" ht="12.75" hidden="1" customHeight="1" x14ac:dyDescent="0.2">
      <c r="A62" s="2"/>
      <c r="B62" s="221"/>
      <c r="C62" s="472"/>
      <c r="D62" s="200" t="s">
        <v>191</v>
      </c>
      <c r="E62" s="157">
        <v>1080</v>
      </c>
      <c r="F62" s="157">
        <v>1274</v>
      </c>
      <c r="G62" s="157">
        <v>942</v>
      </c>
      <c r="H62" s="157">
        <v>555</v>
      </c>
      <c r="I62" s="157">
        <v>301</v>
      </c>
      <c r="J62" s="157">
        <v>303</v>
      </c>
      <c r="K62" s="157">
        <v>256</v>
      </c>
      <c r="L62" s="157">
        <v>269</v>
      </c>
      <c r="M62" s="157">
        <v>296</v>
      </c>
      <c r="N62" s="157">
        <v>217</v>
      </c>
      <c r="O62" s="157">
        <v>256</v>
      </c>
      <c r="P62" s="157">
        <v>860</v>
      </c>
      <c r="Q62" s="157">
        <v>1568</v>
      </c>
      <c r="R62" s="1088"/>
      <c r="S62" s="2"/>
    </row>
    <row r="63" spans="1:22" ht="12.75" hidden="1" customHeight="1" x14ac:dyDescent="0.2">
      <c r="A63" s="2"/>
      <c r="B63" s="221"/>
      <c r="C63" s="472"/>
      <c r="D63" s="200" t="s">
        <v>130</v>
      </c>
      <c r="E63" s="157">
        <v>167</v>
      </c>
      <c r="F63" s="157">
        <v>115</v>
      </c>
      <c r="G63" s="157">
        <v>168</v>
      </c>
      <c r="H63" s="157">
        <v>186</v>
      </c>
      <c r="I63" s="157">
        <v>183</v>
      </c>
      <c r="J63" s="157">
        <v>158</v>
      </c>
      <c r="K63" s="157">
        <v>111</v>
      </c>
      <c r="L63" s="157">
        <v>127</v>
      </c>
      <c r="M63" s="157">
        <v>103</v>
      </c>
      <c r="N63" s="157">
        <v>71</v>
      </c>
      <c r="O63" s="157">
        <v>153</v>
      </c>
      <c r="P63" s="157">
        <v>102</v>
      </c>
      <c r="Q63" s="157">
        <v>195</v>
      </c>
      <c r="R63" s="1088"/>
      <c r="S63" s="2"/>
    </row>
    <row r="64" spans="1:22" ht="12.75" hidden="1" customHeight="1" x14ac:dyDescent="0.2">
      <c r="A64" s="2"/>
      <c r="B64" s="221"/>
      <c r="C64" s="472"/>
      <c r="D64" s="200" t="s">
        <v>131</v>
      </c>
      <c r="E64" s="157">
        <v>123</v>
      </c>
      <c r="F64" s="157">
        <v>102</v>
      </c>
      <c r="G64" s="157">
        <v>136</v>
      </c>
      <c r="H64" s="157">
        <v>186</v>
      </c>
      <c r="I64" s="157">
        <v>119</v>
      </c>
      <c r="J64" s="157">
        <v>118</v>
      </c>
      <c r="K64" s="157">
        <v>116</v>
      </c>
      <c r="L64" s="157">
        <v>162</v>
      </c>
      <c r="M64" s="157">
        <v>165</v>
      </c>
      <c r="N64" s="157">
        <v>131</v>
      </c>
      <c r="O64" s="157">
        <v>142</v>
      </c>
      <c r="P64" s="157">
        <v>161</v>
      </c>
      <c r="Q64" s="157">
        <v>167</v>
      </c>
      <c r="R64" s="1088"/>
      <c r="S64" s="2"/>
    </row>
    <row r="65" spans="1:19" ht="15" customHeight="1" x14ac:dyDescent="0.2">
      <c r="A65" s="2"/>
      <c r="B65" s="221"/>
      <c r="C65" s="1406" t="s">
        <v>220</v>
      </c>
      <c r="D65" s="1406"/>
      <c r="E65" s="470">
        <v>57.764913163856022</v>
      </c>
      <c r="F65" s="470">
        <v>71.212535301084088</v>
      </c>
      <c r="G65" s="470">
        <v>51.710202647299987</v>
      </c>
      <c r="H65" s="470">
        <v>59.086257309941523</v>
      </c>
      <c r="I65" s="470">
        <v>60.494687336700927</v>
      </c>
      <c r="J65" s="470">
        <v>67.206051321332822</v>
      </c>
      <c r="K65" s="470">
        <v>66.405272378409947</v>
      </c>
      <c r="L65" s="470">
        <v>51.22113087337403</v>
      </c>
      <c r="M65" s="470">
        <v>72.383465259454709</v>
      </c>
      <c r="N65" s="470">
        <v>75.357961053837343</v>
      </c>
      <c r="O65" s="470">
        <v>59.617987667318395</v>
      </c>
      <c r="P65" s="470">
        <v>62.213845729521012</v>
      </c>
      <c r="Q65" s="470">
        <v>58.37658017298736</v>
      </c>
      <c r="R65" s="1088"/>
      <c r="S65" s="2"/>
    </row>
    <row r="66" spans="1:19" ht="11.25" customHeight="1" x14ac:dyDescent="0.2">
      <c r="A66" s="2"/>
      <c r="B66" s="221"/>
      <c r="C66" s="472"/>
      <c r="D66" s="461" t="s">
        <v>187</v>
      </c>
      <c r="E66" s="177">
        <v>57.837973413594177</v>
      </c>
      <c r="F66" s="177">
        <v>71.728450200982579</v>
      </c>
      <c r="G66" s="177">
        <v>47.048808172531217</v>
      </c>
      <c r="H66" s="177">
        <v>60.375939849624061</v>
      </c>
      <c r="I66" s="177">
        <v>59.456899273760655</v>
      </c>
      <c r="J66" s="177">
        <v>66.230476994512458</v>
      </c>
      <c r="K66" s="177">
        <v>70.052083333333343</v>
      </c>
      <c r="L66" s="177">
        <v>52.655996288564133</v>
      </c>
      <c r="M66" s="177">
        <v>90.446304044630395</v>
      </c>
      <c r="N66" s="177">
        <v>93.227091633466131</v>
      </c>
      <c r="O66" s="177">
        <v>66.528583264291626</v>
      </c>
      <c r="P66" s="177">
        <v>72.466335931963144</v>
      </c>
      <c r="Q66" s="177">
        <v>63.970767356881851</v>
      </c>
      <c r="R66" s="1088"/>
      <c r="S66" s="149"/>
    </row>
    <row r="67" spans="1:19" ht="11.25" customHeight="1" x14ac:dyDescent="0.2">
      <c r="A67" s="2"/>
      <c r="B67" s="221"/>
      <c r="C67" s="472"/>
      <c r="D67" s="461" t="s">
        <v>188</v>
      </c>
      <c r="E67" s="177">
        <v>56.025824964131999</v>
      </c>
      <c r="F67" s="177">
        <v>76.72704943199264</v>
      </c>
      <c r="G67" s="177">
        <v>59.65865011636928</v>
      </c>
      <c r="H67" s="177">
        <v>64.936854190585535</v>
      </c>
      <c r="I67" s="177">
        <v>69.20965971459934</v>
      </c>
      <c r="J67" s="177">
        <v>72.940052543587299</v>
      </c>
      <c r="K67" s="177">
        <v>70.320366132723109</v>
      </c>
      <c r="L67" s="177">
        <v>63.757899854156541</v>
      </c>
      <c r="M67" s="177">
        <v>72.167832167832174</v>
      </c>
      <c r="N67" s="177">
        <v>81.019830028328613</v>
      </c>
      <c r="O67" s="177">
        <v>69.380684278908618</v>
      </c>
      <c r="P67" s="177">
        <v>62.9735118199943</v>
      </c>
      <c r="Q67" s="177" t="s">
        <v>385</v>
      </c>
      <c r="R67" s="1088"/>
      <c r="S67" s="149"/>
    </row>
    <row r="68" spans="1:19" ht="11.25" customHeight="1" x14ac:dyDescent="0.2">
      <c r="A68" s="2"/>
      <c r="B68" s="221"/>
      <c r="C68" s="472"/>
      <c r="D68" s="461" t="s">
        <v>59</v>
      </c>
      <c r="E68" s="177">
        <v>60.578661844484628</v>
      </c>
      <c r="F68" s="177">
        <v>68.939955522609338</v>
      </c>
      <c r="G68" s="177">
        <v>40.355843105539826</v>
      </c>
      <c r="H68" s="177">
        <v>50.272412085190687</v>
      </c>
      <c r="I68" s="177">
        <v>53.475103734439834</v>
      </c>
      <c r="J68" s="177">
        <v>65.629322268326419</v>
      </c>
      <c r="K68" s="177">
        <v>64.047362755651235</v>
      </c>
      <c r="L68" s="177">
        <v>49.232456140350877</v>
      </c>
      <c r="M68" s="177">
        <v>60.181236673773988</v>
      </c>
      <c r="N68" s="177">
        <v>86.140209508460913</v>
      </c>
      <c r="O68" s="177">
        <v>54.011741682974559</v>
      </c>
      <c r="P68" s="177">
        <v>49.668874172185426</v>
      </c>
      <c r="Q68" s="177" t="s">
        <v>385</v>
      </c>
      <c r="R68" s="1088"/>
      <c r="S68" s="149"/>
    </row>
    <row r="69" spans="1:19" ht="11.25" customHeight="1" x14ac:dyDescent="0.2">
      <c r="A69" s="2"/>
      <c r="B69" s="221"/>
      <c r="C69" s="472"/>
      <c r="D69" s="461" t="s">
        <v>190</v>
      </c>
      <c r="E69" s="177">
        <v>54.968287526427062</v>
      </c>
      <c r="F69" s="177">
        <v>62.007684918347735</v>
      </c>
      <c r="G69" s="177">
        <v>48.946360153256705</v>
      </c>
      <c r="H69" s="177">
        <v>50.055370985603545</v>
      </c>
      <c r="I69" s="177">
        <v>54.02025014889815</v>
      </c>
      <c r="J69" s="177">
        <v>58.294157152451312</v>
      </c>
      <c r="K69" s="177">
        <v>61.188271604938272</v>
      </c>
      <c r="L69" s="177">
        <v>46.890927624872582</v>
      </c>
      <c r="M69" s="177">
        <v>60.654796094198737</v>
      </c>
      <c r="N69" s="177">
        <v>34.678747940691927</v>
      </c>
      <c r="O69" s="177">
        <v>38.483965014577258</v>
      </c>
      <c r="P69" s="177">
        <v>59.293680297397763</v>
      </c>
      <c r="Q69" s="177" t="s">
        <v>385</v>
      </c>
      <c r="R69" s="1088"/>
      <c r="S69" s="149"/>
    </row>
    <row r="70" spans="1:19" ht="11.25" customHeight="1" x14ac:dyDescent="0.2">
      <c r="A70" s="2"/>
      <c r="B70" s="221"/>
      <c r="C70" s="472"/>
      <c r="D70" s="461" t="s">
        <v>191</v>
      </c>
      <c r="E70" s="177">
        <v>61.962134251290877</v>
      </c>
      <c r="F70" s="177">
        <v>76.700782661047555</v>
      </c>
      <c r="G70" s="177">
        <v>64.653397391901166</v>
      </c>
      <c r="H70" s="177">
        <v>64.988290398126466</v>
      </c>
      <c r="I70" s="177">
        <v>48.863636363636367</v>
      </c>
      <c r="J70" s="177">
        <v>59.645669291338585</v>
      </c>
      <c r="K70" s="177">
        <v>44.444444444444443</v>
      </c>
      <c r="L70" s="177">
        <v>19.132290184921764</v>
      </c>
      <c r="M70" s="177">
        <v>60.040567951318458</v>
      </c>
      <c r="N70" s="177">
        <v>55.784061696658092</v>
      </c>
      <c r="O70" s="177">
        <v>31.761786600496279</v>
      </c>
      <c r="P70" s="177">
        <v>54.190296156269689</v>
      </c>
      <c r="Q70" s="177">
        <v>78.048780487804876</v>
      </c>
      <c r="R70" s="1088"/>
      <c r="S70" s="149"/>
    </row>
    <row r="71" spans="1:19" ht="11.25" customHeight="1" x14ac:dyDescent="0.2">
      <c r="A71" s="2"/>
      <c r="B71" s="221"/>
      <c r="C71" s="472"/>
      <c r="D71" s="461" t="s">
        <v>130</v>
      </c>
      <c r="E71" s="177">
        <v>69.583333333333329</v>
      </c>
      <c r="F71" s="177">
        <v>71.875</v>
      </c>
      <c r="G71" s="177">
        <v>48.837209302325576</v>
      </c>
      <c r="H71" s="177">
        <v>62.416107382550337</v>
      </c>
      <c r="I71" s="177">
        <v>85.91549295774648</v>
      </c>
      <c r="J71" s="177">
        <v>77.450980392156865</v>
      </c>
      <c r="K71" s="177">
        <v>58.421052631578952</v>
      </c>
      <c r="L71" s="177">
        <v>60.765550239234443</v>
      </c>
      <c r="M71" s="177">
        <v>64.375</v>
      </c>
      <c r="N71" s="177">
        <v>74.73684210526315</v>
      </c>
      <c r="O71" s="177">
        <v>76.5</v>
      </c>
      <c r="P71" s="177">
        <v>68.918918918918919</v>
      </c>
      <c r="Q71" s="177">
        <v>82.627118644067792</v>
      </c>
      <c r="R71" s="1088"/>
      <c r="S71" s="149"/>
    </row>
    <row r="72" spans="1:19" ht="11.25" customHeight="1" x14ac:dyDescent="0.2">
      <c r="A72" s="2"/>
      <c r="B72" s="221"/>
      <c r="C72" s="472"/>
      <c r="D72" s="461" t="s">
        <v>131</v>
      </c>
      <c r="E72" s="177">
        <v>50.826446280991732</v>
      </c>
      <c r="F72" s="177">
        <v>44.541484716157207</v>
      </c>
      <c r="G72" s="177">
        <v>50.370370370370367</v>
      </c>
      <c r="H72" s="177">
        <v>51.955307262569825</v>
      </c>
      <c r="I72" s="177">
        <v>50.638297872340424</v>
      </c>
      <c r="J72" s="177">
        <v>48.962655601659748</v>
      </c>
      <c r="K72" s="177">
        <v>48.132780082987551</v>
      </c>
      <c r="L72" s="177">
        <v>49.090909090909093</v>
      </c>
      <c r="M72" s="177">
        <v>70.212765957446805</v>
      </c>
      <c r="N72" s="177">
        <v>77.058823529411768</v>
      </c>
      <c r="O72" s="177">
        <v>48.299319727891152</v>
      </c>
      <c r="P72" s="177">
        <v>72.197309417040358</v>
      </c>
      <c r="Q72" s="177">
        <v>63.018867924528301</v>
      </c>
      <c r="R72" s="1088"/>
      <c r="S72" s="149"/>
    </row>
    <row r="73" spans="1:19" s="533" customFormat="1" ht="20.25" customHeight="1" x14ac:dyDescent="0.2">
      <c r="A73" s="539"/>
      <c r="B73" s="540"/>
      <c r="C73" s="1407" t="s">
        <v>282</v>
      </c>
      <c r="D73" s="1408"/>
      <c r="E73" s="1408"/>
      <c r="F73" s="1408"/>
      <c r="G73" s="1408"/>
      <c r="H73" s="1408"/>
      <c r="I73" s="1408"/>
      <c r="J73" s="1408"/>
      <c r="K73" s="1408"/>
      <c r="L73" s="1408"/>
      <c r="M73" s="1408"/>
      <c r="N73" s="1408"/>
      <c r="O73" s="1408"/>
      <c r="P73" s="1408"/>
      <c r="Q73" s="1408"/>
      <c r="R73" s="542"/>
      <c r="S73" s="149"/>
    </row>
    <row r="74" spans="1:19" s="533" customFormat="1" ht="12.75" customHeight="1" x14ac:dyDescent="0.2">
      <c r="A74" s="539"/>
      <c r="B74" s="540"/>
      <c r="C74" s="1408" t="s">
        <v>387</v>
      </c>
      <c r="D74" s="1408"/>
      <c r="E74" s="1408"/>
      <c r="F74" s="1408"/>
      <c r="G74" s="1408"/>
      <c r="H74" s="1408"/>
      <c r="I74" s="1408"/>
      <c r="J74" s="1408"/>
      <c r="K74" s="1408"/>
      <c r="L74" s="1408"/>
      <c r="M74" s="1408"/>
      <c r="N74" s="1408"/>
      <c r="O74" s="1408"/>
      <c r="P74" s="1408"/>
      <c r="Q74" s="1408"/>
      <c r="R74" s="542"/>
      <c r="S74" s="539"/>
    </row>
    <row r="75" spans="1:19" ht="13.5" customHeight="1" x14ac:dyDescent="0.2">
      <c r="A75" s="2"/>
      <c r="B75" s="221"/>
      <c r="C75" s="42" t="s">
        <v>423</v>
      </c>
      <c r="D75" s="4"/>
      <c r="E75" s="1"/>
      <c r="F75" s="1"/>
      <c r="G75" s="4"/>
      <c r="H75" s="1"/>
      <c r="I75" s="855"/>
      <c r="J75" s="551"/>
      <c r="K75" s="1"/>
      <c r="L75" s="4"/>
      <c r="M75" s="4"/>
      <c r="N75" s="4"/>
      <c r="O75" s="4"/>
      <c r="P75" s="4"/>
      <c r="Q75" s="4"/>
      <c r="R75" s="1088"/>
      <c r="S75" s="2"/>
    </row>
    <row r="76" spans="1:19" ht="13.5" customHeight="1" x14ac:dyDescent="0.2">
      <c r="A76" s="2"/>
      <c r="B76" s="215">
        <v>10</v>
      </c>
      <c r="C76" s="1324">
        <v>43191</v>
      </c>
      <c r="D76" s="1324"/>
      <c r="E76" s="557"/>
      <c r="F76" s="557"/>
      <c r="G76" s="557"/>
      <c r="H76" s="557"/>
      <c r="I76" s="557"/>
      <c r="J76" s="149"/>
      <c r="K76" s="149"/>
      <c r="L76" s="607"/>
      <c r="M76" s="178"/>
      <c r="N76" s="178"/>
      <c r="O76" s="178"/>
      <c r="P76" s="607"/>
      <c r="Q76" s="1"/>
      <c r="R76" s="4"/>
      <c r="S76" s="2"/>
    </row>
  </sheetData>
  <mergeCells count="16">
    <mergeCell ref="C23:D23"/>
    <mergeCell ref="C31:D31"/>
    <mergeCell ref="C49:D49"/>
    <mergeCell ref="D1:R1"/>
    <mergeCell ref="B2:D2"/>
    <mergeCell ref="C5:D6"/>
    <mergeCell ref="E5:N5"/>
    <mergeCell ref="C8:D8"/>
    <mergeCell ref="C16:D16"/>
    <mergeCell ref="C22:D22"/>
    <mergeCell ref="E6:N6"/>
    <mergeCell ref="C53:D53"/>
    <mergeCell ref="C65:D65"/>
    <mergeCell ref="C73:Q73"/>
    <mergeCell ref="C74:Q74"/>
    <mergeCell ref="C76:D76"/>
  </mergeCells>
  <conditionalFormatting sqref="E7:P7">
    <cfRule type="cellIs" dxfId="19" priority="2" operator="equal">
      <formula>"jan."</formula>
    </cfRule>
  </conditionalFormatting>
  <conditionalFormatting sqref="Q7">
    <cfRule type="cellIs" dxfId="1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sheetPr>
  <dimension ref="A1:X52"/>
  <sheetViews>
    <sheetView workbookViewId="0"/>
  </sheetViews>
  <sheetFormatPr defaultRowHeight="12.75" x14ac:dyDescent="0.2"/>
  <cols>
    <col min="1" max="1" width="1" style="408" customWidth="1"/>
    <col min="2" max="2" width="2.5703125" style="408" customWidth="1"/>
    <col min="3" max="3" width="1" style="408" customWidth="1"/>
    <col min="4" max="4" width="23.42578125" style="408" customWidth="1"/>
    <col min="5" max="5" width="5.42578125" style="408" customWidth="1"/>
    <col min="6" max="6" width="5.42578125" style="403" customWidth="1"/>
    <col min="7" max="17" width="5.42578125" style="408" customWidth="1"/>
    <col min="18" max="18" width="2.5703125" style="408" customWidth="1"/>
    <col min="19" max="19" width="1" style="408" customWidth="1"/>
    <col min="20" max="16384" width="9.140625" style="408"/>
  </cols>
  <sheetData>
    <row r="1" spans="1:24" ht="13.5" customHeight="1" x14ac:dyDescent="0.2">
      <c r="A1" s="403"/>
      <c r="B1" s="1413" t="s">
        <v>311</v>
      </c>
      <c r="C1" s="1414"/>
      <c r="D1" s="1414"/>
      <c r="E1" s="1414"/>
      <c r="F1" s="1414"/>
      <c r="G1" s="1414"/>
      <c r="H1" s="1414"/>
      <c r="I1" s="436"/>
      <c r="J1" s="436"/>
      <c r="K1" s="436"/>
      <c r="L1" s="436"/>
      <c r="M1" s="436"/>
      <c r="N1" s="436"/>
      <c r="O1" s="436"/>
      <c r="P1" s="436"/>
      <c r="Q1" s="413"/>
      <c r="R1" s="413"/>
      <c r="S1" s="403"/>
    </row>
    <row r="2" spans="1:24" ht="6" customHeight="1" x14ac:dyDescent="0.2">
      <c r="A2" s="403"/>
      <c r="B2" s="1091"/>
      <c r="C2" s="1090"/>
      <c r="D2" s="1090"/>
      <c r="E2" s="454"/>
      <c r="F2" s="454"/>
      <c r="G2" s="454"/>
      <c r="H2" s="454"/>
      <c r="I2" s="454"/>
      <c r="J2" s="454"/>
      <c r="K2" s="454"/>
      <c r="L2" s="454"/>
      <c r="M2" s="454"/>
      <c r="N2" s="454"/>
      <c r="O2" s="454"/>
      <c r="P2" s="454"/>
      <c r="Q2" s="454"/>
      <c r="R2" s="412"/>
      <c r="S2" s="403"/>
    </row>
    <row r="3" spans="1:24" ht="13.5" customHeight="1" thickBot="1" x14ac:dyDescent="0.25">
      <c r="A3" s="403"/>
      <c r="B3" s="413"/>
      <c r="C3" s="413"/>
      <c r="D3" s="413"/>
      <c r="E3" s="750"/>
      <c r="F3" s="750"/>
      <c r="G3" s="750"/>
      <c r="H3" s="750"/>
      <c r="I3" s="750"/>
      <c r="J3" s="750"/>
      <c r="K3" s="750"/>
      <c r="L3" s="750"/>
      <c r="M3" s="750"/>
      <c r="N3" s="750"/>
      <c r="O3" s="750"/>
      <c r="P3" s="750"/>
      <c r="Q3" s="750" t="s">
        <v>73</v>
      </c>
      <c r="R3" s="608"/>
      <c r="S3" s="403"/>
    </row>
    <row r="4" spans="1:24" s="417" customFormat="1" ht="13.5" customHeight="1" thickBot="1" x14ac:dyDescent="0.25">
      <c r="A4" s="415"/>
      <c r="B4" s="416"/>
      <c r="C4" s="609" t="s">
        <v>221</v>
      </c>
      <c r="D4" s="610"/>
      <c r="E4" s="610"/>
      <c r="F4" s="610"/>
      <c r="G4" s="610"/>
      <c r="H4" s="610"/>
      <c r="I4" s="610"/>
      <c r="J4" s="610"/>
      <c r="K4" s="610"/>
      <c r="L4" s="610"/>
      <c r="M4" s="610"/>
      <c r="N4" s="610"/>
      <c r="O4" s="610"/>
      <c r="P4" s="610"/>
      <c r="Q4" s="611"/>
      <c r="R4" s="608"/>
      <c r="S4" s="415"/>
      <c r="T4" s="736"/>
      <c r="U4" s="736"/>
      <c r="V4" s="736"/>
      <c r="W4" s="736"/>
      <c r="X4" s="736"/>
    </row>
    <row r="5" spans="1:24" ht="4.5" customHeight="1" x14ac:dyDescent="0.2">
      <c r="A5" s="403"/>
      <c r="B5" s="413"/>
      <c r="C5" s="1415" t="s">
        <v>78</v>
      </c>
      <c r="D5" s="1415"/>
      <c r="E5" s="523"/>
      <c r="F5" s="523"/>
      <c r="G5" s="523"/>
      <c r="H5" s="523"/>
      <c r="I5" s="523"/>
      <c r="J5" s="523"/>
      <c r="K5" s="523"/>
      <c r="L5" s="523"/>
      <c r="M5" s="523"/>
      <c r="N5" s="523"/>
      <c r="O5" s="523"/>
      <c r="P5" s="523"/>
      <c r="Q5" s="523"/>
      <c r="R5" s="608"/>
      <c r="S5" s="403"/>
      <c r="T5" s="430"/>
      <c r="U5" s="430"/>
      <c r="V5" s="736"/>
      <c r="W5" s="430"/>
      <c r="X5" s="430"/>
    </row>
    <row r="6" spans="1:24" ht="13.5" customHeight="1" x14ac:dyDescent="0.2">
      <c r="A6" s="403"/>
      <c r="B6" s="413"/>
      <c r="C6" s="1415"/>
      <c r="D6" s="1415"/>
      <c r="E6" s="1417" t="s">
        <v>598</v>
      </c>
      <c r="F6" s="1417"/>
      <c r="G6" s="1417"/>
      <c r="H6" s="1417"/>
      <c r="I6" s="1417"/>
      <c r="J6" s="1417"/>
      <c r="K6" s="1417"/>
      <c r="L6" s="1417"/>
      <c r="M6" s="1417"/>
      <c r="N6" s="1417"/>
      <c r="O6" s="1568"/>
      <c r="P6" s="1568">
        <v>2018</v>
      </c>
      <c r="Q6" s="1568"/>
      <c r="R6" s="608"/>
      <c r="S6" s="403"/>
      <c r="T6" s="430"/>
      <c r="U6" s="430"/>
      <c r="V6" s="736"/>
      <c r="W6" s="430"/>
      <c r="X6" s="430"/>
    </row>
    <row r="7" spans="1:24" x14ac:dyDescent="0.2">
      <c r="A7" s="403"/>
      <c r="B7" s="413"/>
      <c r="C7" s="418"/>
      <c r="D7" s="418"/>
      <c r="E7" s="710" t="s">
        <v>103</v>
      </c>
      <c r="F7" s="710" t="s">
        <v>102</v>
      </c>
      <c r="G7" s="710" t="s">
        <v>101</v>
      </c>
      <c r="H7" s="710" t="s">
        <v>100</v>
      </c>
      <c r="I7" s="710" t="s">
        <v>99</v>
      </c>
      <c r="J7" s="710" t="s">
        <v>98</v>
      </c>
      <c r="K7" s="710" t="s">
        <v>97</v>
      </c>
      <c r="L7" s="710" t="s">
        <v>96</v>
      </c>
      <c r="M7" s="710" t="s">
        <v>95</v>
      </c>
      <c r="N7" s="710" t="s">
        <v>94</v>
      </c>
      <c r="O7" s="710" t="s">
        <v>93</v>
      </c>
      <c r="P7" s="1570" t="s">
        <v>104</v>
      </c>
      <c r="Q7" s="1570" t="s">
        <v>103</v>
      </c>
      <c r="R7" s="414"/>
      <c r="S7" s="403"/>
      <c r="T7" s="430"/>
      <c r="U7" s="430"/>
      <c r="V7" s="736"/>
      <c r="W7" s="430"/>
      <c r="X7" s="430"/>
    </row>
    <row r="8" spans="1:24" s="615" customFormat="1" ht="22.5" customHeight="1" x14ac:dyDescent="0.2">
      <c r="A8" s="612"/>
      <c r="B8" s="613"/>
      <c r="C8" s="1416" t="s">
        <v>68</v>
      </c>
      <c r="D8" s="1416"/>
      <c r="E8" s="400">
        <v>659322</v>
      </c>
      <c r="F8" s="400">
        <v>637858</v>
      </c>
      <c r="G8" s="400">
        <v>617990</v>
      </c>
      <c r="H8" s="400">
        <v>602194</v>
      </c>
      <c r="I8" s="400">
        <v>593387</v>
      </c>
      <c r="J8" s="400">
        <v>586905</v>
      </c>
      <c r="K8" s="400">
        <v>582322</v>
      </c>
      <c r="L8" s="400">
        <v>578580</v>
      </c>
      <c r="M8" s="400">
        <v>583277</v>
      </c>
      <c r="N8" s="400">
        <v>578871</v>
      </c>
      <c r="O8" s="400">
        <v>587109</v>
      </c>
      <c r="P8" s="400">
        <v>574134</v>
      </c>
      <c r="Q8" s="400">
        <v>562398</v>
      </c>
      <c r="R8" s="614"/>
      <c r="S8" s="612"/>
      <c r="T8" s="430"/>
      <c r="U8" s="430"/>
      <c r="V8" s="736"/>
      <c r="W8" s="430"/>
      <c r="X8" s="430"/>
    </row>
    <row r="9" spans="1:24" s="417" customFormat="1" ht="18.75" customHeight="1" x14ac:dyDescent="0.2">
      <c r="A9" s="415"/>
      <c r="B9" s="416"/>
      <c r="C9" s="422"/>
      <c r="D9" s="456" t="s">
        <v>321</v>
      </c>
      <c r="E9" s="457">
        <v>471474</v>
      </c>
      <c r="F9" s="457">
        <v>450961</v>
      </c>
      <c r="G9" s="457">
        <v>432274</v>
      </c>
      <c r="H9" s="457">
        <v>418189</v>
      </c>
      <c r="I9" s="457">
        <v>416275</v>
      </c>
      <c r="J9" s="457">
        <v>418235</v>
      </c>
      <c r="K9" s="457">
        <v>410819</v>
      </c>
      <c r="L9" s="457">
        <v>404564</v>
      </c>
      <c r="M9" s="457">
        <v>404625</v>
      </c>
      <c r="N9" s="457">
        <v>403771</v>
      </c>
      <c r="O9" s="457">
        <v>415539</v>
      </c>
      <c r="P9" s="457">
        <v>404604</v>
      </c>
      <c r="Q9" s="457">
        <v>393335</v>
      </c>
      <c r="R9" s="442"/>
      <c r="S9" s="415"/>
      <c r="T9" s="736"/>
      <c r="U9" s="798"/>
      <c r="V9" s="736"/>
      <c r="W9" s="736"/>
      <c r="X9" s="736"/>
    </row>
    <row r="10" spans="1:24" s="417" customFormat="1" ht="18.75" customHeight="1" x14ac:dyDescent="0.2">
      <c r="A10" s="415"/>
      <c r="B10" s="416"/>
      <c r="C10" s="422"/>
      <c r="D10" s="456" t="s">
        <v>222</v>
      </c>
      <c r="E10" s="457">
        <v>60594</v>
      </c>
      <c r="F10" s="457">
        <v>60395</v>
      </c>
      <c r="G10" s="457">
        <v>59159</v>
      </c>
      <c r="H10" s="457">
        <v>59145</v>
      </c>
      <c r="I10" s="457">
        <v>58976</v>
      </c>
      <c r="J10" s="457">
        <v>58386</v>
      </c>
      <c r="K10" s="457">
        <v>57924</v>
      </c>
      <c r="L10" s="457">
        <v>58011</v>
      </c>
      <c r="M10" s="457">
        <v>58433</v>
      </c>
      <c r="N10" s="457">
        <v>57050</v>
      </c>
      <c r="O10" s="457">
        <v>56156</v>
      </c>
      <c r="P10" s="457">
        <v>55017</v>
      </c>
      <c r="Q10" s="457">
        <v>55384</v>
      </c>
      <c r="R10" s="442"/>
      <c r="S10" s="415"/>
      <c r="T10" s="736"/>
      <c r="U10" s="736"/>
      <c r="V10" s="736"/>
      <c r="W10" s="736"/>
      <c r="X10" s="736"/>
    </row>
    <row r="11" spans="1:24" s="417" customFormat="1" ht="18.75" customHeight="1" x14ac:dyDescent="0.2">
      <c r="A11" s="415"/>
      <c r="B11" s="416"/>
      <c r="C11" s="422"/>
      <c r="D11" s="456" t="s">
        <v>223</v>
      </c>
      <c r="E11" s="457">
        <v>104048</v>
      </c>
      <c r="F11" s="457">
        <v>105336</v>
      </c>
      <c r="G11" s="457">
        <v>103496</v>
      </c>
      <c r="H11" s="457">
        <v>100945</v>
      </c>
      <c r="I11" s="457">
        <v>95648</v>
      </c>
      <c r="J11" s="457">
        <v>87421</v>
      </c>
      <c r="K11" s="457">
        <v>90322</v>
      </c>
      <c r="L11" s="457">
        <v>92542</v>
      </c>
      <c r="M11" s="457">
        <v>95094</v>
      </c>
      <c r="N11" s="457">
        <v>96414</v>
      </c>
      <c r="O11" s="457">
        <v>91274</v>
      </c>
      <c r="P11" s="457">
        <v>89889</v>
      </c>
      <c r="Q11" s="457">
        <v>89799</v>
      </c>
      <c r="R11" s="442"/>
      <c r="S11" s="415"/>
      <c r="T11" s="736"/>
      <c r="U11" s="736"/>
      <c r="V11" s="797"/>
      <c r="W11" s="736"/>
      <c r="X11" s="736"/>
    </row>
    <row r="12" spans="1:24" s="417" customFormat="1" ht="22.5" customHeight="1" x14ac:dyDescent="0.2">
      <c r="A12" s="415"/>
      <c r="B12" s="416"/>
      <c r="C12" s="422"/>
      <c r="D12" s="458" t="s">
        <v>322</v>
      </c>
      <c r="E12" s="457">
        <v>23206</v>
      </c>
      <c r="F12" s="457">
        <v>21166</v>
      </c>
      <c r="G12" s="457">
        <v>23061</v>
      </c>
      <c r="H12" s="457">
        <v>23915</v>
      </c>
      <c r="I12" s="457">
        <v>22488</v>
      </c>
      <c r="J12" s="457">
        <v>22863</v>
      </c>
      <c r="K12" s="457">
        <v>23257</v>
      </c>
      <c r="L12" s="457">
        <v>23463</v>
      </c>
      <c r="M12" s="457">
        <v>25125</v>
      </c>
      <c r="N12" s="457">
        <v>21636</v>
      </c>
      <c r="O12" s="457">
        <v>24140</v>
      </c>
      <c r="P12" s="457">
        <v>24624</v>
      </c>
      <c r="Q12" s="457">
        <v>23880</v>
      </c>
      <c r="R12" s="442"/>
      <c r="S12" s="415"/>
      <c r="T12" s="736"/>
      <c r="U12" s="736"/>
      <c r="V12" s="797"/>
      <c r="W12" s="736"/>
      <c r="X12" s="736"/>
    </row>
    <row r="13" spans="1:24" ht="15.75" customHeight="1" thickBot="1" x14ac:dyDescent="0.25">
      <c r="A13" s="403"/>
      <c r="B13" s="413"/>
      <c r="C13" s="418"/>
      <c r="D13" s="418"/>
      <c r="E13" s="750"/>
      <c r="F13" s="750"/>
      <c r="G13" s="750"/>
      <c r="H13" s="750"/>
      <c r="I13" s="750"/>
      <c r="J13" s="750"/>
      <c r="K13" s="750"/>
      <c r="L13" s="750"/>
      <c r="M13" s="750"/>
      <c r="N13" s="750"/>
      <c r="O13" s="750"/>
      <c r="P13" s="469"/>
      <c r="Q13" s="469"/>
      <c r="R13" s="414"/>
      <c r="S13" s="403"/>
      <c r="T13" s="430"/>
      <c r="U13" s="430"/>
      <c r="V13" s="797"/>
      <c r="W13" s="430"/>
      <c r="X13" s="430"/>
    </row>
    <row r="14" spans="1:24" ht="13.5" customHeight="1" thickBot="1" x14ac:dyDescent="0.25">
      <c r="A14" s="403"/>
      <c r="B14" s="413"/>
      <c r="C14" s="609" t="s">
        <v>25</v>
      </c>
      <c r="D14" s="610"/>
      <c r="E14" s="610"/>
      <c r="F14" s="610"/>
      <c r="G14" s="610"/>
      <c r="H14" s="610"/>
      <c r="I14" s="610"/>
      <c r="J14" s="610"/>
      <c r="K14" s="610"/>
      <c r="L14" s="610"/>
      <c r="M14" s="610"/>
      <c r="N14" s="610"/>
      <c r="O14" s="610"/>
      <c r="P14" s="610"/>
      <c r="Q14" s="611"/>
      <c r="R14" s="414"/>
      <c r="S14" s="403"/>
      <c r="T14" s="430"/>
      <c r="U14" s="430"/>
      <c r="V14" s="797"/>
      <c r="W14" s="430"/>
      <c r="X14" s="430"/>
    </row>
    <row r="15" spans="1:24" ht="9.75" customHeight="1" x14ac:dyDescent="0.2">
      <c r="A15" s="403"/>
      <c r="B15" s="413"/>
      <c r="C15" s="1415" t="s">
        <v>78</v>
      </c>
      <c r="D15" s="1415"/>
      <c r="E15" s="421"/>
      <c r="F15" s="421"/>
      <c r="G15" s="421"/>
      <c r="H15" s="421"/>
      <c r="I15" s="421"/>
      <c r="J15" s="421"/>
      <c r="K15" s="421"/>
      <c r="L15" s="421"/>
      <c r="M15" s="421"/>
      <c r="N15" s="421"/>
      <c r="O15" s="421"/>
      <c r="P15" s="505"/>
      <c r="Q15" s="505"/>
      <c r="R15" s="414"/>
      <c r="S15" s="403"/>
      <c r="T15" s="430"/>
      <c r="U15" s="430"/>
      <c r="V15" s="797"/>
      <c r="W15" s="430"/>
      <c r="X15" s="430"/>
    </row>
    <row r="16" spans="1:24" s="615" customFormat="1" ht="22.5" customHeight="1" x14ac:dyDescent="0.2">
      <c r="A16" s="612"/>
      <c r="B16" s="613"/>
      <c r="C16" s="1416" t="s">
        <v>68</v>
      </c>
      <c r="D16" s="1416"/>
      <c r="E16" s="400">
        <v>471474</v>
      </c>
      <c r="F16" s="400">
        <v>450961</v>
      </c>
      <c r="G16" s="400">
        <v>432274</v>
      </c>
      <c r="H16" s="400">
        <v>418189</v>
      </c>
      <c r="I16" s="400">
        <v>416275</v>
      </c>
      <c r="J16" s="400">
        <v>418235</v>
      </c>
      <c r="K16" s="400">
        <v>410819</v>
      </c>
      <c r="L16" s="400">
        <v>404564</v>
      </c>
      <c r="M16" s="400">
        <v>404625</v>
      </c>
      <c r="N16" s="400">
        <v>403771</v>
      </c>
      <c r="O16" s="400">
        <v>415539</v>
      </c>
      <c r="P16" s="400">
        <v>404604</v>
      </c>
      <c r="Q16" s="400">
        <v>393335</v>
      </c>
      <c r="R16" s="614"/>
      <c r="S16" s="612"/>
      <c r="T16" s="799"/>
      <c r="U16" s="831"/>
      <c r="V16" s="797"/>
      <c r="W16" s="949"/>
      <c r="X16" s="799"/>
    </row>
    <row r="17" spans="1:24" ht="22.5" customHeight="1" x14ac:dyDescent="0.2">
      <c r="A17" s="403"/>
      <c r="B17" s="413"/>
      <c r="C17" s="571"/>
      <c r="D17" s="461" t="s">
        <v>72</v>
      </c>
      <c r="E17" s="157">
        <v>220202</v>
      </c>
      <c r="F17" s="157">
        <v>210502</v>
      </c>
      <c r="G17" s="157">
        <v>200452</v>
      </c>
      <c r="H17" s="157">
        <v>191838</v>
      </c>
      <c r="I17" s="157">
        <v>188674</v>
      </c>
      <c r="J17" s="157">
        <v>187636</v>
      </c>
      <c r="K17" s="157">
        <v>184203</v>
      </c>
      <c r="L17" s="157">
        <v>182481</v>
      </c>
      <c r="M17" s="157">
        <v>183449</v>
      </c>
      <c r="N17" s="157">
        <v>184051</v>
      </c>
      <c r="O17" s="157">
        <v>188340</v>
      </c>
      <c r="P17" s="157">
        <v>183522</v>
      </c>
      <c r="Q17" s="157">
        <v>178079</v>
      </c>
      <c r="R17" s="414"/>
      <c r="S17" s="403"/>
      <c r="T17" s="430"/>
      <c r="U17" s="430"/>
      <c r="V17" s="950"/>
      <c r="W17" s="915"/>
      <c r="X17" s="430"/>
    </row>
    <row r="18" spans="1:24" ht="15.75" customHeight="1" x14ac:dyDescent="0.2">
      <c r="A18" s="403"/>
      <c r="B18" s="413"/>
      <c r="C18" s="571"/>
      <c r="D18" s="461" t="s">
        <v>71</v>
      </c>
      <c r="E18" s="157">
        <v>251272</v>
      </c>
      <c r="F18" s="157">
        <v>240459</v>
      </c>
      <c r="G18" s="157">
        <v>231822</v>
      </c>
      <c r="H18" s="157">
        <v>226351</v>
      </c>
      <c r="I18" s="157">
        <v>227601</v>
      </c>
      <c r="J18" s="157">
        <v>230599</v>
      </c>
      <c r="K18" s="157">
        <v>226616</v>
      </c>
      <c r="L18" s="157">
        <v>222083</v>
      </c>
      <c r="M18" s="157">
        <v>221176</v>
      </c>
      <c r="N18" s="157">
        <v>219720</v>
      </c>
      <c r="O18" s="157">
        <v>227199</v>
      </c>
      <c r="P18" s="157">
        <v>221082</v>
      </c>
      <c r="Q18" s="157">
        <v>215256</v>
      </c>
      <c r="R18" s="414"/>
      <c r="S18" s="403"/>
      <c r="T18" s="430"/>
      <c r="U18" s="430"/>
      <c r="V18" s="797"/>
      <c r="W18" s="430"/>
      <c r="X18" s="430"/>
    </row>
    <row r="19" spans="1:24" ht="22.5" customHeight="1" x14ac:dyDescent="0.2">
      <c r="A19" s="403"/>
      <c r="B19" s="413"/>
      <c r="C19" s="571"/>
      <c r="D19" s="461" t="s">
        <v>224</v>
      </c>
      <c r="E19" s="157">
        <v>55279</v>
      </c>
      <c r="F19" s="157">
        <v>50695</v>
      </c>
      <c r="G19" s="157">
        <v>47335</v>
      </c>
      <c r="H19" s="157">
        <v>44424</v>
      </c>
      <c r="I19" s="157">
        <v>44454</v>
      </c>
      <c r="J19" s="157">
        <v>45943</v>
      </c>
      <c r="K19" s="157">
        <v>47354</v>
      </c>
      <c r="L19" s="157">
        <v>47979</v>
      </c>
      <c r="M19" s="157">
        <v>47699</v>
      </c>
      <c r="N19" s="157">
        <v>44414</v>
      </c>
      <c r="O19" s="157">
        <v>46843</v>
      </c>
      <c r="P19" s="157">
        <v>45046</v>
      </c>
      <c r="Q19" s="157">
        <v>42259</v>
      </c>
      <c r="R19" s="414"/>
      <c r="S19" s="403"/>
      <c r="T19" s="430"/>
      <c r="U19" s="430"/>
      <c r="V19" s="797"/>
      <c r="W19" s="430"/>
      <c r="X19" s="430"/>
    </row>
    <row r="20" spans="1:24" ht="15.75" customHeight="1" x14ac:dyDescent="0.2">
      <c r="A20" s="403"/>
      <c r="B20" s="413"/>
      <c r="C20" s="571"/>
      <c r="D20" s="461" t="s">
        <v>225</v>
      </c>
      <c r="E20" s="157">
        <v>416195</v>
      </c>
      <c r="F20" s="157">
        <v>400266</v>
      </c>
      <c r="G20" s="157">
        <v>384939</v>
      </c>
      <c r="H20" s="157">
        <v>373765</v>
      </c>
      <c r="I20" s="157">
        <v>371821</v>
      </c>
      <c r="J20" s="157">
        <v>372292</v>
      </c>
      <c r="K20" s="157">
        <v>363465</v>
      </c>
      <c r="L20" s="157">
        <v>356585</v>
      </c>
      <c r="M20" s="157">
        <v>356926</v>
      </c>
      <c r="N20" s="157">
        <v>359357</v>
      </c>
      <c r="O20" s="157">
        <v>368696</v>
      </c>
      <c r="P20" s="157">
        <v>359558</v>
      </c>
      <c r="Q20" s="157">
        <v>351076</v>
      </c>
      <c r="R20" s="414"/>
      <c r="S20" s="403"/>
      <c r="T20" s="797"/>
      <c r="U20" s="915"/>
      <c r="V20" s="797"/>
      <c r="W20" s="430"/>
      <c r="X20" s="430"/>
    </row>
    <row r="21" spans="1:24" ht="22.5" customHeight="1" x14ac:dyDescent="0.2">
      <c r="A21" s="403"/>
      <c r="B21" s="413"/>
      <c r="C21" s="571"/>
      <c r="D21" s="461" t="s">
        <v>214</v>
      </c>
      <c r="E21" s="157">
        <v>50910</v>
      </c>
      <c r="F21" s="157">
        <v>47858</v>
      </c>
      <c r="G21" s="157">
        <v>45857</v>
      </c>
      <c r="H21" s="157">
        <v>44426</v>
      </c>
      <c r="I21" s="157">
        <v>45115</v>
      </c>
      <c r="J21" s="157">
        <v>46758</v>
      </c>
      <c r="K21" s="157">
        <v>47446</v>
      </c>
      <c r="L21" s="157">
        <v>47260</v>
      </c>
      <c r="M21" s="157">
        <v>46075</v>
      </c>
      <c r="N21" s="157">
        <v>42902</v>
      </c>
      <c r="O21" s="157">
        <v>44144</v>
      </c>
      <c r="P21" s="157">
        <v>42585</v>
      </c>
      <c r="Q21" s="157">
        <v>41230</v>
      </c>
      <c r="R21" s="414"/>
      <c r="S21" s="403"/>
      <c r="T21" s="430"/>
      <c r="U21" s="915"/>
      <c r="V21" s="947"/>
      <c r="W21" s="797"/>
      <c r="X21" s="430"/>
    </row>
    <row r="22" spans="1:24" ht="15.75" customHeight="1" x14ac:dyDescent="0.2">
      <c r="A22" s="403"/>
      <c r="B22" s="413"/>
      <c r="C22" s="571"/>
      <c r="D22" s="461" t="s">
        <v>226</v>
      </c>
      <c r="E22" s="157">
        <v>420564</v>
      </c>
      <c r="F22" s="157">
        <v>403103</v>
      </c>
      <c r="G22" s="157">
        <v>386417</v>
      </c>
      <c r="H22" s="157">
        <v>373763</v>
      </c>
      <c r="I22" s="157">
        <v>371160</v>
      </c>
      <c r="J22" s="157">
        <v>371477</v>
      </c>
      <c r="K22" s="157">
        <v>363373</v>
      </c>
      <c r="L22" s="157">
        <v>357304</v>
      </c>
      <c r="M22" s="157">
        <v>358550</v>
      </c>
      <c r="N22" s="157">
        <v>360869</v>
      </c>
      <c r="O22" s="157">
        <v>371395</v>
      </c>
      <c r="P22" s="157">
        <v>362019</v>
      </c>
      <c r="Q22" s="157">
        <v>352105</v>
      </c>
      <c r="R22" s="414"/>
      <c r="S22" s="403"/>
      <c r="T22" s="430"/>
      <c r="U22" s="915"/>
      <c r="V22" s="947"/>
      <c r="W22" s="430"/>
      <c r="X22" s="430"/>
    </row>
    <row r="23" spans="1:24" ht="15" customHeight="1" x14ac:dyDescent="0.2">
      <c r="A23" s="403"/>
      <c r="B23" s="413"/>
      <c r="C23" s="461"/>
      <c r="D23" s="463" t="s">
        <v>325</v>
      </c>
      <c r="E23" s="157">
        <v>19269</v>
      </c>
      <c r="F23" s="157">
        <v>17962</v>
      </c>
      <c r="G23" s="157">
        <v>16382</v>
      </c>
      <c r="H23" s="157">
        <v>16004</v>
      </c>
      <c r="I23" s="157">
        <v>16416</v>
      </c>
      <c r="J23" s="157">
        <v>15934</v>
      </c>
      <c r="K23" s="157">
        <v>15852</v>
      </c>
      <c r="L23" s="157">
        <v>16578</v>
      </c>
      <c r="M23" s="157">
        <v>16974</v>
      </c>
      <c r="N23" s="157">
        <v>17030</v>
      </c>
      <c r="O23" s="157">
        <v>17234</v>
      </c>
      <c r="P23" s="157">
        <v>16905</v>
      </c>
      <c r="Q23" s="157" t="s">
        <v>385</v>
      </c>
      <c r="R23" s="414"/>
      <c r="S23" s="403"/>
      <c r="T23" s="430"/>
      <c r="U23" s="430"/>
      <c r="V23" s="797"/>
      <c r="W23" s="915"/>
      <c r="X23" s="430"/>
    </row>
    <row r="24" spans="1:24" ht="15" customHeight="1" x14ac:dyDescent="0.2">
      <c r="A24" s="403"/>
      <c r="B24" s="413"/>
      <c r="C24" s="200"/>
      <c r="D24" s="94" t="s">
        <v>215</v>
      </c>
      <c r="E24" s="157">
        <v>106552</v>
      </c>
      <c r="F24" s="157">
        <v>102708</v>
      </c>
      <c r="G24" s="157">
        <v>98664</v>
      </c>
      <c r="H24" s="157">
        <v>94473</v>
      </c>
      <c r="I24" s="157">
        <v>92870</v>
      </c>
      <c r="J24" s="157">
        <v>92365</v>
      </c>
      <c r="K24" s="157">
        <v>89538</v>
      </c>
      <c r="L24" s="157">
        <v>87430</v>
      </c>
      <c r="M24" s="157">
        <v>85406</v>
      </c>
      <c r="N24" s="157">
        <v>86377</v>
      </c>
      <c r="O24" s="157">
        <v>88498</v>
      </c>
      <c r="P24" s="157">
        <v>86431</v>
      </c>
      <c r="Q24" s="157" t="s">
        <v>385</v>
      </c>
      <c r="R24" s="414"/>
      <c r="S24" s="403"/>
      <c r="T24" s="430"/>
      <c r="U24" s="430"/>
      <c r="V24" s="797"/>
      <c r="W24" s="430"/>
      <c r="X24" s="430"/>
    </row>
    <row r="25" spans="1:24" ht="15" customHeight="1" x14ac:dyDescent="0.2">
      <c r="A25" s="403"/>
      <c r="B25" s="413"/>
      <c r="C25" s="200"/>
      <c r="D25" s="94" t="s">
        <v>163</v>
      </c>
      <c r="E25" s="157">
        <v>290458</v>
      </c>
      <c r="F25" s="157">
        <v>278239</v>
      </c>
      <c r="G25" s="157">
        <v>267072</v>
      </c>
      <c r="H25" s="157">
        <v>258847</v>
      </c>
      <c r="I25" s="157">
        <v>257254</v>
      </c>
      <c r="J25" s="157">
        <v>258581</v>
      </c>
      <c r="K25" s="157">
        <v>253410</v>
      </c>
      <c r="L25" s="157">
        <v>248976</v>
      </c>
      <c r="M25" s="157">
        <v>252090</v>
      </c>
      <c r="N25" s="157">
        <v>253543</v>
      </c>
      <c r="O25" s="157">
        <v>261629</v>
      </c>
      <c r="P25" s="157">
        <v>254785</v>
      </c>
      <c r="Q25" s="157" t="s">
        <v>385</v>
      </c>
      <c r="R25" s="414"/>
      <c r="S25" s="403"/>
      <c r="T25" s="430"/>
      <c r="U25" s="430"/>
      <c r="V25" s="797"/>
      <c r="W25" s="430"/>
      <c r="X25" s="430"/>
    </row>
    <row r="26" spans="1:24" ht="15" customHeight="1" x14ac:dyDescent="0.2">
      <c r="A26" s="403"/>
      <c r="B26" s="413"/>
      <c r="C26" s="200"/>
      <c r="D26" s="94" t="s">
        <v>216</v>
      </c>
      <c r="E26" s="157">
        <v>4285</v>
      </c>
      <c r="F26" s="157">
        <v>4194</v>
      </c>
      <c r="G26" s="157">
        <v>4299</v>
      </c>
      <c r="H26" s="157">
        <v>4439</v>
      </c>
      <c r="I26" s="157">
        <v>4620</v>
      </c>
      <c r="J26" s="157">
        <v>4597</v>
      </c>
      <c r="K26" s="157">
        <v>4573</v>
      </c>
      <c r="L26" s="157">
        <v>4320</v>
      </c>
      <c r="M26" s="157">
        <v>4080</v>
      </c>
      <c r="N26" s="157">
        <v>3919</v>
      </c>
      <c r="O26" s="157">
        <v>4034</v>
      </c>
      <c r="P26" s="157">
        <v>3898</v>
      </c>
      <c r="Q26" s="157" t="s">
        <v>385</v>
      </c>
      <c r="R26" s="414"/>
      <c r="S26" s="403"/>
      <c r="T26" s="430"/>
      <c r="U26" s="430"/>
      <c r="V26" s="797"/>
      <c r="W26" s="430"/>
      <c r="X26" s="430"/>
    </row>
    <row r="27" spans="1:24" ht="22.5" customHeight="1" x14ac:dyDescent="0.2">
      <c r="A27" s="403"/>
      <c r="B27" s="413"/>
      <c r="C27" s="571"/>
      <c r="D27" s="461" t="s">
        <v>227</v>
      </c>
      <c r="E27" s="157">
        <v>243481</v>
      </c>
      <c r="F27" s="157">
        <v>227265</v>
      </c>
      <c r="G27" s="157">
        <v>213448</v>
      </c>
      <c r="H27" s="157">
        <v>205256</v>
      </c>
      <c r="I27" s="157">
        <v>204613</v>
      </c>
      <c r="J27" s="157">
        <v>208638</v>
      </c>
      <c r="K27" s="157">
        <v>205494</v>
      </c>
      <c r="L27" s="157">
        <v>204695</v>
      </c>
      <c r="M27" s="157">
        <v>210166</v>
      </c>
      <c r="N27" s="157">
        <v>210775</v>
      </c>
      <c r="O27" s="157">
        <v>220623</v>
      </c>
      <c r="P27" s="157">
        <v>214583</v>
      </c>
      <c r="Q27" s="157">
        <v>204962</v>
      </c>
      <c r="R27" s="414"/>
      <c r="S27" s="403"/>
      <c r="T27" s="430"/>
      <c r="U27" s="831"/>
      <c r="V27" s="797"/>
      <c r="W27" s="430"/>
      <c r="X27" s="430"/>
    </row>
    <row r="28" spans="1:24" ht="15.75" customHeight="1" x14ac:dyDescent="0.2">
      <c r="A28" s="403"/>
      <c r="B28" s="413"/>
      <c r="C28" s="571"/>
      <c r="D28" s="461" t="s">
        <v>228</v>
      </c>
      <c r="E28" s="157">
        <v>227993</v>
      </c>
      <c r="F28" s="157">
        <v>223696</v>
      </c>
      <c r="G28" s="157">
        <v>218826</v>
      </c>
      <c r="H28" s="157">
        <v>212933</v>
      </c>
      <c r="I28" s="157">
        <v>211662</v>
      </c>
      <c r="J28" s="157">
        <v>209597</v>
      </c>
      <c r="K28" s="157">
        <v>205325</v>
      </c>
      <c r="L28" s="157">
        <v>199869</v>
      </c>
      <c r="M28" s="157">
        <v>194459</v>
      </c>
      <c r="N28" s="157">
        <v>192996</v>
      </c>
      <c r="O28" s="157">
        <v>194916</v>
      </c>
      <c r="P28" s="157">
        <v>190021</v>
      </c>
      <c r="Q28" s="157">
        <v>188373</v>
      </c>
      <c r="R28" s="414"/>
      <c r="S28" s="403"/>
      <c r="T28" s="430"/>
      <c r="U28" s="831"/>
      <c r="V28" s="797"/>
      <c r="W28" s="430"/>
      <c r="X28" s="430"/>
    </row>
    <row r="29" spans="1:24" ht="22.5" customHeight="1" x14ac:dyDescent="0.2">
      <c r="A29" s="403"/>
      <c r="B29" s="413"/>
      <c r="C29" s="571"/>
      <c r="D29" s="461" t="s">
        <v>229</v>
      </c>
      <c r="E29" s="157">
        <v>28913</v>
      </c>
      <c r="F29" s="157">
        <v>28439</v>
      </c>
      <c r="G29" s="157">
        <v>27569</v>
      </c>
      <c r="H29" s="157">
        <v>27129</v>
      </c>
      <c r="I29" s="157">
        <v>27126</v>
      </c>
      <c r="J29" s="157">
        <v>26829</v>
      </c>
      <c r="K29" s="157">
        <v>26290</v>
      </c>
      <c r="L29" s="157">
        <v>25993</v>
      </c>
      <c r="M29" s="157">
        <v>25928</v>
      </c>
      <c r="N29" s="157">
        <v>25902</v>
      </c>
      <c r="O29" s="157">
        <v>26221</v>
      </c>
      <c r="P29" s="157">
        <v>26042</v>
      </c>
      <c r="Q29" s="157">
        <v>25897</v>
      </c>
      <c r="R29" s="414"/>
      <c r="S29" s="403"/>
      <c r="T29" s="430"/>
      <c r="U29" s="430"/>
      <c r="V29" s="797"/>
      <c r="W29" s="430"/>
      <c r="X29" s="430"/>
    </row>
    <row r="30" spans="1:24" ht="15.75" customHeight="1" x14ac:dyDescent="0.2">
      <c r="A30" s="403"/>
      <c r="B30" s="413"/>
      <c r="C30" s="571"/>
      <c r="D30" s="461" t="s">
        <v>230</v>
      </c>
      <c r="E30" s="157">
        <v>92517</v>
      </c>
      <c r="F30" s="157">
        <v>89896</v>
      </c>
      <c r="G30" s="157">
        <v>86890</v>
      </c>
      <c r="H30" s="157">
        <v>84845</v>
      </c>
      <c r="I30" s="157">
        <v>84112</v>
      </c>
      <c r="J30" s="157">
        <v>82746</v>
      </c>
      <c r="K30" s="157">
        <v>79313</v>
      </c>
      <c r="L30" s="157">
        <v>77989</v>
      </c>
      <c r="M30" s="157">
        <v>76932</v>
      </c>
      <c r="N30" s="157">
        <v>77624</v>
      </c>
      <c r="O30" s="157">
        <v>78121</v>
      </c>
      <c r="P30" s="157">
        <v>76485</v>
      </c>
      <c r="Q30" s="157">
        <v>75687</v>
      </c>
      <c r="R30" s="414"/>
      <c r="S30" s="403"/>
      <c r="T30" s="430"/>
      <c r="U30" s="430"/>
      <c r="V30" s="797"/>
      <c r="W30" s="430"/>
      <c r="X30" s="430"/>
    </row>
    <row r="31" spans="1:24" ht="15.75" customHeight="1" x14ac:dyDescent="0.2">
      <c r="A31" s="403"/>
      <c r="B31" s="413"/>
      <c r="C31" s="571"/>
      <c r="D31" s="461" t="s">
        <v>231</v>
      </c>
      <c r="E31" s="157">
        <v>74409</v>
      </c>
      <c r="F31" s="157">
        <v>71497</v>
      </c>
      <c r="G31" s="157">
        <v>68837</v>
      </c>
      <c r="H31" s="157">
        <v>66317</v>
      </c>
      <c r="I31" s="157">
        <v>64972</v>
      </c>
      <c r="J31" s="157">
        <v>64436</v>
      </c>
      <c r="K31" s="157">
        <v>61896</v>
      </c>
      <c r="L31" s="157">
        <v>60600</v>
      </c>
      <c r="M31" s="157">
        <v>59658</v>
      </c>
      <c r="N31" s="157">
        <v>60668</v>
      </c>
      <c r="O31" s="157">
        <v>62572</v>
      </c>
      <c r="P31" s="157">
        <v>61130</v>
      </c>
      <c r="Q31" s="157">
        <v>60057</v>
      </c>
      <c r="R31" s="414"/>
      <c r="S31" s="403"/>
      <c r="T31" s="430"/>
      <c r="U31" s="430"/>
      <c r="V31" s="797"/>
      <c r="W31" s="430"/>
      <c r="X31" s="430"/>
    </row>
    <row r="32" spans="1:24" ht="15.75" customHeight="1" x14ac:dyDescent="0.2">
      <c r="A32" s="403"/>
      <c r="B32" s="413"/>
      <c r="C32" s="571"/>
      <c r="D32" s="461" t="s">
        <v>232</v>
      </c>
      <c r="E32" s="157">
        <v>93084</v>
      </c>
      <c r="F32" s="157">
        <v>88492</v>
      </c>
      <c r="G32" s="157">
        <v>83793</v>
      </c>
      <c r="H32" s="157">
        <v>80928</v>
      </c>
      <c r="I32" s="157">
        <v>79444</v>
      </c>
      <c r="J32" s="157">
        <v>79442</v>
      </c>
      <c r="K32" s="157">
        <v>76605</v>
      </c>
      <c r="L32" s="157">
        <v>76069</v>
      </c>
      <c r="M32" s="157">
        <v>77482</v>
      </c>
      <c r="N32" s="157">
        <v>78501</v>
      </c>
      <c r="O32" s="157">
        <v>81304</v>
      </c>
      <c r="P32" s="157">
        <v>78713</v>
      </c>
      <c r="Q32" s="157">
        <v>76301</v>
      </c>
      <c r="R32" s="414"/>
      <c r="S32" s="403"/>
      <c r="T32" s="430"/>
      <c r="U32" s="430"/>
      <c r="V32" s="797"/>
      <c r="W32" s="430"/>
      <c r="X32" s="430"/>
    </row>
    <row r="33" spans="1:24" ht="15.75" customHeight="1" x14ac:dyDescent="0.2">
      <c r="A33" s="403"/>
      <c r="B33" s="413"/>
      <c r="C33" s="571"/>
      <c r="D33" s="461" t="s">
        <v>233</v>
      </c>
      <c r="E33" s="157">
        <v>119826</v>
      </c>
      <c r="F33" s="157">
        <v>113204</v>
      </c>
      <c r="G33" s="157">
        <v>107862</v>
      </c>
      <c r="H33" s="157">
        <v>103367</v>
      </c>
      <c r="I33" s="157">
        <v>102705</v>
      </c>
      <c r="J33" s="157">
        <v>104230</v>
      </c>
      <c r="K33" s="157">
        <v>103983</v>
      </c>
      <c r="L33" s="157">
        <v>104573</v>
      </c>
      <c r="M33" s="157">
        <v>106398</v>
      </c>
      <c r="N33" s="157">
        <v>105070</v>
      </c>
      <c r="O33" s="157">
        <v>109756</v>
      </c>
      <c r="P33" s="157">
        <v>106585</v>
      </c>
      <c r="Q33" s="157">
        <v>101470</v>
      </c>
      <c r="R33" s="414"/>
      <c r="S33" s="403"/>
      <c r="T33" s="430"/>
      <c r="U33" s="430"/>
      <c r="V33" s="797"/>
      <c r="W33" s="430"/>
      <c r="X33" s="430"/>
    </row>
    <row r="34" spans="1:24" ht="15.75" customHeight="1" x14ac:dyDescent="0.2">
      <c r="A34" s="403"/>
      <c r="B34" s="413"/>
      <c r="C34" s="571"/>
      <c r="D34" s="461" t="s">
        <v>234</v>
      </c>
      <c r="E34" s="157">
        <v>62725</v>
      </c>
      <c r="F34" s="157">
        <v>59433</v>
      </c>
      <c r="G34" s="157">
        <v>57323</v>
      </c>
      <c r="H34" s="157">
        <v>55603</v>
      </c>
      <c r="I34" s="157">
        <v>57916</v>
      </c>
      <c r="J34" s="157">
        <v>60552</v>
      </c>
      <c r="K34" s="157">
        <v>62732</v>
      </c>
      <c r="L34" s="157">
        <v>59340</v>
      </c>
      <c r="M34" s="157">
        <v>58227</v>
      </c>
      <c r="N34" s="157">
        <v>56006</v>
      </c>
      <c r="O34" s="157">
        <v>57565</v>
      </c>
      <c r="P34" s="157">
        <v>55649</v>
      </c>
      <c r="Q34" s="157">
        <v>53923</v>
      </c>
      <c r="R34" s="414"/>
      <c r="S34" s="403"/>
      <c r="T34" s="430"/>
      <c r="U34" s="430"/>
      <c r="V34" s="800"/>
      <c r="W34" s="430"/>
      <c r="X34" s="430"/>
    </row>
    <row r="35" spans="1:24" ht="22.5" customHeight="1" x14ac:dyDescent="0.2">
      <c r="A35" s="403"/>
      <c r="B35" s="413"/>
      <c r="C35" s="571"/>
      <c r="D35" s="461" t="s">
        <v>187</v>
      </c>
      <c r="E35" s="157">
        <v>196144</v>
      </c>
      <c r="F35" s="157">
        <v>188127</v>
      </c>
      <c r="G35" s="157">
        <v>181396</v>
      </c>
      <c r="H35" s="157">
        <v>176798</v>
      </c>
      <c r="I35" s="157">
        <v>177206</v>
      </c>
      <c r="J35" s="157">
        <v>180525</v>
      </c>
      <c r="K35" s="157">
        <v>176992</v>
      </c>
      <c r="L35" s="157">
        <v>173654</v>
      </c>
      <c r="M35" s="157">
        <v>171196</v>
      </c>
      <c r="N35" s="157">
        <v>169228</v>
      </c>
      <c r="O35" s="157">
        <v>172949</v>
      </c>
      <c r="P35" s="157">
        <v>167091</v>
      </c>
      <c r="Q35" s="157">
        <v>164242</v>
      </c>
      <c r="R35" s="414"/>
      <c r="S35" s="403"/>
      <c r="T35" s="430"/>
      <c r="U35" s="430"/>
      <c r="V35" s="797"/>
      <c r="W35" s="430"/>
      <c r="X35" s="430"/>
    </row>
    <row r="36" spans="1:24" ht="15.75" customHeight="1" x14ac:dyDescent="0.2">
      <c r="A36" s="403"/>
      <c r="B36" s="413"/>
      <c r="C36" s="571"/>
      <c r="D36" s="461" t="s">
        <v>188</v>
      </c>
      <c r="E36" s="157">
        <v>80795</v>
      </c>
      <c r="F36" s="157">
        <v>77740</v>
      </c>
      <c r="G36" s="157">
        <v>75168</v>
      </c>
      <c r="H36" s="157">
        <v>72947</v>
      </c>
      <c r="I36" s="157">
        <v>73807</v>
      </c>
      <c r="J36" s="157">
        <v>73327</v>
      </c>
      <c r="K36" s="157">
        <v>71881</v>
      </c>
      <c r="L36" s="157">
        <v>69867</v>
      </c>
      <c r="M36" s="157">
        <v>68728</v>
      </c>
      <c r="N36" s="157">
        <v>68414</v>
      </c>
      <c r="O36" s="157">
        <v>70568</v>
      </c>
      <c r="P36" s="157">
        <v>68562</v>
      </c>
      <c r="Q36" s="157" t="s">
        <v>385</v>
      </c>
      <c r="R36" s="414"/>
      <c r="S36" s="403"/>
      <c r="T36" s="430"/>
      <c r="U36" s="430"/>
      <c r="V36" s="797"/>
      <c r="W36" s="430"/>
      <c r="X36" s="430"/>
    </row>
    <row r="37" spans="1:24" ht="15.75" customHeight="1" x14ac:dyDescent="0.2">
      <c r="A37" s="403"/>
      <c r="B37" s="413"/>
      <c r="C37" s="571"/>
      <c r="D37" s="461" t="s">
        <v>59</v>
      </c>
      <c r="E37" s="157">
        <v>114768</v>
      </c>
      <c r="F37" s="157">
        <v>111973</v>
      </c>
      <c r="G37" s="157">
        <v>108354</v>
      </c>
      <c r="H37" s="157">
        <v>104851</v>
      </c>
      <c r="I37" s="157">
        <v>102414</v>
      </c>
      <c r="J37" s="157">
        <v>102176</v>
      </c>
      <c r="K37" s="157">
        <v>99368</v>
      </c>
      <c r="L37" s="157">
        <v>96180</v>
      </c>
      <c r="M37" s="157">
        <v>94237</v>
      </c>
      <c r="N37" s="157">
        <v>93666</v>
      </c>
      <c r="O37" s="157">
        <v>97528</v>
      </c>
      <c r="P37" s="157">
        <v>96706</v>
      </c>
      <c r="Q37" s="157" t="s">
        <v>385</v>
      </c>
      <c r="R37" s="414"/>
      <c r="S37" s="403"/>
      <c r="T37" s="430"/>
      <c r="U37" s="430"/>
      <c r="V37" s="797"/>
      <c r="W37" s="430"/>
      <c r="X37" s="430"/>
    </row>
    <row r="38" spans="1:24" ht="15.75" customHeight="1" x14ac:dyDescent="0.2">
      <c r="A38" s="403"/>
      <c r="B38" s="413"/>
      <c r="C38" s="571"/>
      <c r="D38" s="461" t="s">
        <v>190</v>
      </c>
      <c r="E38" s="157">
        <v>30876</v>
      </c>
      <c r="F38" s="157">
        <v>29257</v>
      </c>
      <c r="G38" s="157">
        <v>27633</v>
      </c>
      <c r="H38" s="157">
        <v>26594</v>
      </c>
      <c r="I38" s="157">
        <v>26933</v>
      </c>
      <c r="J38" s="157">
        <v>26933</v>
      </c>
      <c r="K38" s="157">
        <v>26593</v>
      </c>
      <c r="L38" s="157">
        <v>27219</v>
      </c>
      <c r="M38" s="157">
        <v>26282</v>
      </c>
      <c r="N38" s="157">
        <v>25877</v>
      </c>
      <c r="O38" s="157">
        <v>26736</v>
      </c>
      <c r="P38" s="157">
        <v>26463</v>
      </c>
      <c r="Q38" s="157" t="s">
        <v>385</v>
      </c>
      <c r="R38" s="414"/>
      <c r="S38" s="403"/>
      <c r="V38" s="706"/>
    </row>
    <row r="39" spans="1:24" ht="15.75" customHeight="1" x14ac:dyDescent="0.2">
      <c r="A39" s="403"/>
      <c r="B39" s="413"/>
      <c r="C39" s="571"/>
      <c r="D39" s="461" t="s">
        <v>191</v>
      </c>
      <c r="E39" s="157">
        <v>19328</v>
      </c>
      <c r="F39" s="157">
        <v>15152</v>
      </c>
      <c r="G39" s="157">
        <v>11919</v>
      </c>
      <c r="H39" s="157">
        <v>10351</v>
      </c>
      <c r="I39" s="157">
        <v>9675</v>
      </c>
      <c r="J39" s="157">
        <v>9221</v>
      </c>
      <c r="K39" s="157">
        <v>10175</v>
      </c>
      <c r="L39" s="157">
        <v>11866</v>
      </c>
      <c r="M39" s="157">
        <v>18427</v>
      </c>
      <c r="N39" s="157">
        <v>20606</v>
      </c>
      <c r="O39" s="157">
        <v>21799</v>
      </c>
      <c r="P39" s="157">
        <v>19852</v>
      </c>
      <c r="Q39" s="157">
        <v>15516</v>
      </c>
      <c r="R39" s="414"/>
      <c r="S39" s="403"/>
      <c r="V39" s="706"/>
    </row>
    <row r="40" spans="1:24" ht="15.75" customHeight="1" x14ac:dyDescent="0.2">
      <c r="A40" s="403"/>
      <c r="B40" s="413"/>
      <c r="C40" s="571"/>
      <c r="D40" s="461" t="s">
        <v>130</v>
      </c>
      <c r="E40" s="157">
        <v>9592</v>
      </c>
      <c r="F40" s="157">
        <v>9588</v>
      </c>
      <c r="G40" s="157">
        <v>9503</v>
      </c>
      <c r="H40" s="157">
        <v>8967</v>
      </c>
      <c r="I40" s="157">
        <v>8898</v>
      </c>
      <c r="J40" s="157">
        <v>8779</v>
      </c>
      <c r="K40" s="157">
        <v>8704</v>
      </c>
      <c r="L40" s="157">
        <v>8677</v>
      </c>
      <c r="M40" s="157">
        <v>8663</v>
      </c>
      <c r="N40" s="157">
        <v>8656</v>
      </c>
      <c r="O40" s="157">
        <v>8648</v>
      </c>
      <c r="P40" s="157">
        <v>8630</v>
      </c>
      <c r="Q40" s="157">
        <v>8612</v>
      </c>
      <c r="R40" s="414"/>
      <c r="S40" s="403"/>
      <c r="V40" s="706"/>
    </row>
    <row r="41" spans="1:24" ht="15.75" customHeight="1" x14ac:dyDescent="0.2">
      <c r="A41" s="403"/>
      <c r="B41" s="413"/>
      <c r="C41" s="571"/>
      <c r="D41" s="461" t="s">
        <v>131</v>
      </c>
      <c r="E41" s="157">
        <v>19971</v>
      </c>
      <c r="F41" s="157">
        <v>19124</v>
      </c>
      <c r="G41" s="157">
        <v>18301</v>
      </c>
      <c r="H41" s="157">
        <v>17681</v>
      </c>
      <c r="I41" s="157">
        <v>17342</v>
      </c>
      <c r="J41" s="157">
        <v>17274</v>
      </c>
      <c r="K41" s="157">
        <v>17106</v>
      </c>
      <c r="L41" s="157">
        <v>17101</v>
      </c>
      <c r="M41" s="157">
        <v>17092</v>
      </c>
      <c r="N41" s="157">
        <v>17324</v>
      </c>
      <c r="O41" s="157">
        <v>17311</v>
      </c>
      <c r="P41" s="157">
        <v>17300</v>
      </c>
      <c r="Q41" s="157">
        <v>17265</v>
      </c>
      <c r="R41" s="414"/>
      <c r="S41" s="403"/>
      <c r="V41" s="706"/>
    </row>
    <row r="42" spans="1:24" s="616" customFormat="1" ht="22.5" customHeight="1" x14ac:dyDescent="0.2">
      <c r="A42" s="617"/>
      <c r="B42" s="618"/>
      <c r="C42" s="719" t="s">
        <v>288</v>
      </c>
      <c r="D42" s="719"/>
      <c r="E42" s="400"/>
      <c r="F42" s="400"/>
      <c r="G42" s="400"/>
      <c r="H42" s="400"/>
      <c r="I42" s="400"/>
      <c r="J42" s="400"/>
      <c r="K42" s="400"/>
      <c r="L42" s="400"/>
      <c r="M42" s="400"/>
      <c r="N42" s="400"/>
      <c r="O42" s="400"/>
      <c r="P42" s="400"/>
      <c r="Q42" s="400"/>
      <c r="R42" s="619"/>
      <c r="S42" s="617"/>
      <c r="V42" s="706"/>
    </row>
    <row r="43" spans="1:24" ht="15.75" customHeight="1" x14ac:dyDescent="0.2">
      <c r="A43" s="403"/>
      <c r="B43" s="413"/>
      <c r="C43" s="571"/>
      <c r="D43" s="718" t="s">
        <v>601</v>
      </c>
      <c r="E43" s="148">
        <v>46500</v>
      </c>
      <c r="F43" s="148">
        <v>45015</v>
      </c>
      <c r="G43" s="148">
        <v>43657</v>
      </c>
      <c r="H43" s="148">
        <v>42422</v>
      </c>
      <c r="I43" s="148">
        <v>41748</v>
      </c>
      <c r="J43" s="148">
        <v>41430</v>
      </c>
      <c r="K43" s="148">
        <v>40521</v>
      </c>
      <c r="L43" s="148">
        <v>40326</v>
      </c>
      <c r="M43" s="148">
        <v>41226</v>
      </c>
      <c r="N43" s="148">
        <v>41371</v>
      </c>
      <c r="O43" s="148">
        <v>42566</v>
      </c>
      <c r="P43" s="148">
        <v>41329</v>
      </c>
      <c r="Q43" s="157" t="s">
        <v>385</v>
      </c>
      <c r="R43" s="414"/>
      <c r="S43" s="403"/>
      <c r="V43" s="706"/>
    </row>
    <row r="44" spans="1:24" s="616" customFormat="1" ht="15.75" customHeight="1" x14ac:dyDescent="0.2">
      <c r="A44" s="617"/>
      <c r="B44" s="618"/>
      <c r="C44" s="620"/>
      <c r="D44" s="718" t="s">
        <v>599</v>
      </c>
      <c r="E44" s="148">
        <v>47775</v>
      </c>
      <c r="F44" s="148">
        <v>45528</v>
      </c>
      <c r="G44" s="148">
        <v>43750</v>
      </c>
      <c r="H44" s="148">
        <v>41610</v>
      </c>
      <c r="I44" s="148">
        <v>40779</v>
      </c>
      <c r="J44" s="148">
        <v>40954</v>
      </c>
      <c r="K44" s="148">
        <v>40555</v>
      </c>
      <c r="L44" s="148">
        <v>40429</v>
      </c>
      <c r="M44" s="148">
        <v>39957</v>
      </c>
      <c r="N44" s="148">
        <v>39037</v>
      </c>
      <c r="O44" s="148">
        <v>41159</v>
      </c>
      <c r="P44" s="148">
        <v>40450</v>
      </c>
      <c r="Q44" s="157" t="s">
        <v>385</v>
      </c>
      <c r="R44" s="619"/>
      <c r="S44" s="617"/>
      <c r="V44" s="706"/>
    </row>
    <row r="45" spans="1:24" ht="15.75" customHeight="1" x14ac:dyDescent="0.2">
      <c r="A45" s="403"/>
      <c r="B45" s="416"/>
      <c r="C45" s="571"/>
      <c r="D45" s="718" t="s">
        <v>600</v>
      </c>
      <c r="E45" s="148">
        <v>41026</v>
      </c>
      <c r="F45" s="148">
        <v>39577</v>
      </c>
      <c r="G45" s="148">
        <v>38282</v>
      </c>
      <c r="H45" s="148">
        <v>36721</v>
      </c>
      <c r="I45" s="148">
        <v>36094</v>
      </c>
      <c r="J45" s="148">
        <v>35535</v>
      </c>
      <c r="K45" s="148">
        <v>34461</v>
      </c>
      <c r="L45" s="148">
        <v>33683</v>
      </c>
      <c r="M45" s="148">
        <v>33023</v>
      </c>
      <c r="N45" s="148">
        <v>33449</v>
      </c>
      <c r="O45" s="148">
        <v>34532</v>
      </c>
      <c r="P45" s="148">
        <v>33864</v>
      </c>
      <c r="Q45" s="157" t="s">
        <v>385</v>
      </c>
      <c r="R45" s="414"/>
      <c r="S45" s="403"/>
      <c r="V45" s="706"/>
    </row>
    <row r="46" spans="1:24" ht="15.75" customHeight="1" x14ac:dyDescent="0.2">
      <c r="A46" s="403"/>
      <c r="B46" s="413"/>
      <c r="C46" s="571"/>
      <c r="D46" s="718" t="s">
        <v>603</v>
      </c>
      <c r="E46" s="148">
        <v>24919</v>
      </c>
      <c r="F46" s="148">
        <v>24077</v>
      </c>
      <c r="G46" s="148">
        <v>23168</v>
      </c>
      <c r="H46" s="148">
        <v>22400</v>
      </c>
      <c r="I46" s="148">
        <v>22287</v>
      </c>
      <c r="J46" s="148">
        <v>32272</v>
      </c>
      <c r="K46" s="148">
        <v>25036</v>
      </c>
      <c r="L46" s="148">
        <v>24645</v>
      </c>
      <c r="M46" s="148">
        <v>24388</v>
      </c>
      <c r="N46" s="148">
        <v>24132</v>
      </c>
      <c r="O46" s="148">
        <v>25013</v>
      </c>
      <c r="P46" s="148">
        <v>24483</v>
      </c>
      <c r="Q46" s="157" t="s">
        <v>385</v>
      </c>
      <c r="R46" s="414"/>
      <c r="S46" s="403"/>
      <c r="V46" s="706"/>
    </row>
    <row r="47" spans="1:24" ht="15.75" customHeight="1" x14ac:dyDescent="0.2">
      <c r="A47" s="403"/>
      <c r="B47" s="413"/>
      <c r="C47" s="571"/>
      <c r="D47" s="718" t="s">
        <v>602</v>
      </c>
      <c r="E47" s="148">
        <v>22890</v>
      </c>
      <c r="F47" s="148">
        <v>20917</v>
      </c>
      <c r="G47" s="148">
        <v>19304</v>
      </c>
      <c r="H47" s="148">
        <v>18648</v>
      </c>
      <c r="I47" s="148">
        <v>18280</v>
      </c>
      <c r="J47" s="148">
        <v>18319</v>
      </c>
      <c r="K47" s="148">
        <v>17615</v>
      </c>
      <c r="L47" s="148">
        <v>18144</v>
      </c>
      <c r="M47" s="148">
        <v>20607</v>
      </c>
      <c r="N47" s="148">
        <v>20908</v>
      </c>
      <c r="O47" s="148">
        <v>21999</v>
      </c>
      <c r="P47" s="148">
        <v>21032</v>
      </c>
      <c r="Q47" s="157" t="s">
        <v>385</v>
      </c>
      <c r="R47" s="414"/>
      <c r="S47" s="403"/>
      <c r="V47" s="706"/>
    </row>
    <row r="48" spans="1:24" s="417" customFormat="1" ht="22.5" customHeight="1" x14ac:dyDescent="0.2">
      <c r="A48" s="415"/>
      <c r="B48" s="416"/>
      <c r="C48" s="1409" t="s">
        <v>236</v>
      </c>
      <c r="D48" s="1410"/>
      <c r="E48" s="1410"/>
      <c r="F48" s="1410"/>
      <c r="G48" s="1410"/>
      <c r="H48" s="1410"/>
      <c r="I48" s="1410"/>
      <c r="J48" s="1410"/>
      <c r="K48" s="1410"/>
      <c r="L48" s="1410"/>
      <c r="M48" s="1410"/>
      <c r="N48" s="1410"/>
      <c r="O48" s="1410"/>
      <c r="P48" s="1410"/>
      <c r="Q48" s="1410"/>
      <c r="R48" s="442"/>
      <c r="S48" s="415"/>
      <c r="V48" s="706"/>
    </row>
    <row r="49" spans="1:22" s="417" customFormat="1" ht="10.5" customHeight="1" x14ac:dyDescent="0.2">
      <c r="A49" s="415"/>
      <c r="B49" s="416"/>
      <c r="C49" s="1411" t="s">
        <v>386</v>
      </c>
      <c r="D49" s="1411"/>
      <c r="E49" s="1411"/>
      <c r="F49" s="1411"/>
      <c r="G49" s="1411"/>
      <c r="H49" s="1411"/>
      <c r="I49" s="1411"/>
      <c r="J49" s="1411"/>
      <c r="K49" s="1411"/>
      <c r="L49" s="1411"/>
      <c r="M49" s="1411"/>
      <c r="N49" s="1411"/>
      <c r="O49" s="1411"/>
      <c r="P49" s="1411"/>
      <c r="Q49" s="1411"/>
      <c r="R49" s="442"/>
      <c r="S49" s="415"/>
    </row>
    <row r="50" spans="1:22" s="417" customFormat="1" ht="13.5" customHeight="1" x14ac:dyDescent="0.2">
      <c r="A50" s="415"/>
      <c r="B50" s="416"/>
      <c r="C50" s="445" t="s">
        <v>427</v>
      </c>
      <c r="D50" s="621"/>
      <c r="E50" s="622"/>
      <c r="F50" s="416"/>
      <c r="G50" s="622"/>
      <c r="H50" s="621"/>
      <c r="I50" s="622"/>
      <c r="J50" s="855"/>
      <c r="K50" s="551"/>
      <c r="L50" s="621"/>
      <c r="M50" s="621"/>
      <c r="N50" s="621"/>
      <c r="O50" s="621"/>
      <c r="P50" s="621"/>
      <c r="Q50" s="621"/>
      <c r="R50" s="442"/>
      <c r="S50" s="415"/>
      <c r="V50" s="706"/>
    </row>
    <row r="51" spans="1:22" x14ac:dyDescent="0.2">
      <c r="A51" s="403"/>
      <c r="B51" s="413"/>
      <c r="C51" s="413"/>
      <c r="D51" s="413"/>
      <c r="E51" s="413"/>
      <c r="F51" s="413"/>
      <c r="G51" s="413"/>
      <c r="H51" s="465"/>
      <c r="I51" s="465"/>
      <c r="J51" s="465"/>
      <c r="K51" s="465"/>
      <c r="L51" s="693"/>
      <c r="M51" s="413"/>
      <c r="N51" s="1412">
        <v>43191</v>
      </c>
      <c r="O51" s="1412"/>
      <c r="P51" s="1412"/>
      <c r="Q51" s="1412"/>
      <c r="R51" s="623">
        <v>11</v>
      </c>
      <c r="S51" s="403"/>
    </row>
    <row r="52" spans="1:22" x14ac:dyDescent="0.2">
      <c r="A52" s="430"/>
      <c r="B52" s="430"/>
      <c r="C52" s="430"/>
      <c r="D52" s="430"/>
      <c r="E52" s="430"/>
      <c r="G52" s="430"/>
      <c r="H52" s="430"/>
      <c r="I52" s="430"/>
      <c r="J52" s="430"/>
      <c r="K52" s="430"/>
      <c r="L52" s="430"/>
      <c r="M52" s="430"/>
      <c r="N52" s="430"/>
      <c r="O52" s="430"/>
      <c r="P52" s="430"/>
      <c r="Q52" s="430"/>
      <c r="R52" s="430"/>
      <c r="S52" s="430"/>
    </row>
  </sheetData>
  <mergeCells count="9">
    <mergeCell ref="C48:Q48"/>
    <mergeCell ref="C49:Q49"/>
    <mergeCell ref="N51:Q51"/>
    <mergeCell ref="B1:H1"/>
    <mergeCell ref="C5:D6"/>
    <mergeCell ref="C8:D8"/>
    <mergeCell ref="C15:D15"/>
    <mergeCell ref="C16:D16"/>
    <mergeCell ref="E6:N6"/>
  </mergeCells>
  <conditionalFormatting sqref="E7:O7">
    <cfRule type="cellIs" dxfId="17" priority="5" operator="equal">
      <formula>"jan."</formula>
    </cfRule>
  </conditionalFormatting>
  <conditionalFormatting sqref="P7">
    <cfRule type="cellIs" dxfId="16" priority="2" operator="equal">
      <formula>"jan."</formula>
    </cfRule>
  </conditionalFormatting>
  <conditionalFormatting sqref="Q7">
    <cfRule type="cellIs" dxfId="1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2018-04-30T18:14:20Z</cp:lastPrinted>
  <dcterms:created xsi:type="dcterms:W3CDTF">2004-03-02T09:49:36Z</dcterms:created>
  <dcterms:modified xsi:type="dcterms:W3CDTF">2018-04-30T18:15:41Z</dcterms:modified>
</cp:coreProperties>
</file>